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lanilha exportada\"/>
    </mc:Choice>
  </mc:AlternateContent>
  <xr:revisionPtr revIDLastSave="0" documentId="13_ncr:1_{94F17DE0-7AA1-4468-A1C0-ECE841B44A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-PLE" sheetId="1" r:id="rId1"/>
    <sheet name="CFF - PLE" sheetId="2" r:id="rId2"/>
  </sheets>
  <definedNames>
    <definedName name="_xlnm.Print_Area" localSheetId="0">'PO-PLE'!$A$1:$L$57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1" i="1" l="1"/>
  <c r="T12" i="1"/>
  <c r="T13" i="1"/>
  <c r="T14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5" i="1"/>
  <c r="T36" i="1"/>
  <c r="T37" i="1"/>
  <c r="T38" i="1"/>
  <c r="T40" i="1"/>
  <c r="T41" i="1"/>
  <c r="T42" i="1"/>
  <c r="T43" i="1"/>
  <c r="T45" i="1"/>
  <c r="T46" i="1"/>
  <c r="T47" i="1"/>
  <c r="T48" i="1"/>
  <c r="T49" i="1"/>
  <c r="T50" i="1"/>
  <c r="T10" i="1"/>
  <c r="K50" i="1"/>
  <c r="S50" i="1" s="1"/>
  <c r="L50" i="1" s="1"/>
  <c r="F50" i="1"/>
  <c r="K49" i="1"/>
  <c r="S49" i="1" s="1"/>
  <c r="L49" i="1" s="1"/>
  <c r="F49" i="1"/>
  <c r="K48" i="1"/>
  <c r="S48" i="1" s="1"/>
  <c r="L48" i="1" s="1"/>
  <c r="F48" i="1"/>
  <c r="K47" i="1"/>
  <c r="S47" i="1" s="1"/>
  <c r="L47" i="1" s="1"/>
  <c r="F47" i="1"/>
  <c r="K46" i="1"/>
  <c r="S46" i="1" s="1"/>
  <c r="L46" i="1" s="1"/>
  <c r="F46" i="1"/>
  <c r="K45" i="1"/>
  <c r="S45" i="1" s="1"/>
  <c r="L45" i="1" s="1"/>
  <c r="F45" i="1"/>
  <c r="K43" i="1"/>
  <c r="S43" i="1" s="1"/>
  <c r="L43" i="1" s="1"/>
  <c r="F43" i="1"/>
  <c r="K42" i="1"/>
  <c r="S42" i="1" s="1"/>
  <c r="L42" i="1" s="1"/>
  <c r="F42" i="1"/>
  <c r="K41" i="1"/>
  <c r="S41" i="1" s="1"/>
  <c r="L41" i="1" s="1"/>
  <c r="F41" i="1"/>
  <c r="K40" i="1"/>
  <c r="S40" i="1" s="1"/>
  <c r="L40" i="1" s="1"/>
  <c r="F40" i="1"/>
  <c r="K38" i="1"/>
  <c r="S38" i="1" s="1"/>
  <c r="L38" i="1" s="1"/>
  <c r="F38" i="1"/>
  <c r="K37" i="1"/>
  <c r="S37" i="1" s="1"/>
  <c r="L37" i="1" s="1"/>
  <c r="F37" i="1"/>
  <c r="K36" i="1"/>
  <c r="S36" i="1" s="1"/>
  <c r="L36" i="1" s="1"/>
  <c r="F36" i="1"/>
  <c r="K35" i="1"/>
  <c r="S35" i="1" s="1"/>
  <c r="L35" i="1" s="1"/>
  <c r="F35" i="1"/>
  <c r="K33" i="1"/>
  <c r="S33" i="1" s="1"/>
  <c r="L33" i="1" s="1"/>
  <c r="F33" i="1"/>
  <c r="K32" i="1"/>
  <c r="S32" i="1" s="1"/>
  <c r="L32" i="1" s="1"/>
  <c r="F32" i="1"/>
  <c r="K31" i="1"/>
  <c r="S31" i="1" s="1"/>
  <c r="L31" i="1" s="1"/>
  <c r="F31" i="1"/>
  <c r="K30" i="1"/>
  <c r="S30" i="1" s="1"/>
  <c r="L30" i="1" s="1"/>
  <c r="F30" i="1"/>
  <c r="K29" i="1"/>
  <c r="S29" i="1" s="1"/>
  <c r="L29" i="1" s="1"/>
  <c r="F29" i="1"/>
  <c r="K28" i="1"/>
  <c r="S28" i="1" s="1"/>
  <c r="L28" i="1" s="1"/>
  <c r="F28" i="1"/>
  <c r="K27" i="1"/>
  <c r="S27" i="1" s="1"/>
  <c r="L27" i="1" s="1"/>
  <c r="F27" i="1"/>
  <c r="K26" i="1"/>
  <c r="S26" i="1" s="1"/>
  <c r="L26" i="1" s="1"/>
  <c r="F26" i="1"/>
  <c r="K25" i="1"/>
  <c r="S25" i="1" s="1"/>
  <c r="L25" i="1" s="1"/>
  <c r="F25" i="1"/>
  <c r="K24" i="1"/>
  <c r="S24" i="1" s="1"/>
  <c r="L24" i="1" s="1"/>
  <c r="F24" i="1"/>
  <c r="K23" i="1"/>
  <c r="S23" i="1" s="1"/>
  <c r="L23" i="1" s="1"/>
  <c r="F23" i="1"/>
  <c r="K22" i="1"/>
  <c r="S22" i="1" s="1"/>
  <c r="L22" i="1" s="1"/>
  <c r="F22" i="1"/>
  <c r="K21" i="1"/>
  <c r="S21" i="1" s="1"/>
  <c r="L21" i="1" s="1"/>
  <c r="F21" i="1"/>
  <c r="K20" i="1"/>
  <c r="S20" i="1" s="1"/>
  <c r="L20" i="1" s="1"/>
  <c r="F20" i="1"/>
  <c r="K19" i="1"/>
  <c r="S19" i="1" s="1"/>
  <c r="L19" i="1" s="1"/>
  <c r="F19" i="1"/>
  <c r="K18" i="1"/>
  <c r="S18" i="1" s="1"/>
  <c r="L18" i="1" s="1"/>
  <c r="F18" i="1"/>
  <c r="K17" i="1"/>
  <c r="S17" i="1" s="1"/>
  <c r="L17" i="1" s="1"/>
  <c r="F17" i="1"/>
  <c r="K16" i="1"/>
  <c r="S16" i="1" s="1"/>
  <c r="L16" i="1" s="1"/>
  <c r="F16" i="1"/>
  <c r="K14" i="1"/>
  <c r="S14" i="1" s="1"/>
  <c r="L14" i="1" s="1"/>
  <c r="F14" i="1"/>
  <c r="K13" i="1"/>
  <c r="S13" i="1" s="1"/>
  <c r="L13" i="1" s="1"/>
  <c r="F13" i="1"/>
  <c r="K12" i="1"/>
  <c r="S12" i="1" s="1"/>
  <c r="L12" i="1" s="1"/>
  <c r="F12" i="1"/>
  <c r="K11" i="1"/>
  <c r="S11" i="1" s="1"/>
  <c r="L11" i="1" s="1"/>
  <c r="F11" i="1"/>
  <c r="K10" i="1"/>
  <c r="S10" i="1" s="1"/>
  <c r="L10" i="1" s="1"/>
  <c r="F10" i="1"/>
  <c r="L9" i="1" l="1"/>
  <c r="L39" i="1"/>
  <c r="L34" i="1"/>
  <c r="T51" i="1"/>
  <c r="L44" i="1"/>
  <c r="S51" i="1"/>
  <c r="S53" i="1" s="1"/>
  <c r="L15" i="1"/>
  <c r="L51" i="1" s="1"/>
</calcChain>
</file>

<file path=xl/sharedStrings.xml><?xml version="1.0" encoding="utf-8"?>
<sst xmlns="http://schemas.openxmlformats.org/spreadsheetml/2006/main" count="502" uniqueCount="147">
  <si>
    <t>Nivel</t>
  </si>
  <si>
    <t>Fonte</t>
  </si>
  <si>
    <t>Código</t>
  </si>
  <si>
    <t>Descrição Macrosserviço / Serviço</t>
  </si>
  <si>
    <t>Qtd. (valor calculado)</t>
  </si>
  <si>
    <t>Und.</t>
  </si>
  <si>
    <t>Custo Unitário Referência</t>
  </si>
  <si>
    <t>Custo Unitário</t>
  </si>
  <si>
    <t>BDI</t>
  </si>
  <si>
    <t>Preço Unitário (valor calculado)</t>
  </si>
  <si>
    <t>Preço Total (valor calculado)</t>
  </si>
  <si>
    <t>Observação</t>
  </si>
  <si>
    <t>N° Evento</t>
  </si>
  <si>
    <t>Evento</t>
  </si>
  <si>
    <t>N° Frente de Obra</t>
  </si>
  <si>
    <t>Frente de Obra</t>
  </si>
  <si>
    <t>Qtd.</t>
  </si>
  <si>
    <t>Valor</t>
  </si>
  <si>
    <t>Macrosserviço</t>
  </si>
  <si>
    <t>1</t>
  </si>
  <si>
    <t/>
  </si>
  <si>
    <t>SERVIÇOS PRELIMINARES</t>
  </si>
  <si>
    <t>Serviço</t>
  </si>
  <si>
    <t>1.1</t>
  </si>
  <si>
    <t>SINAPI</t>
  </si>
  <si>
    <t>103689</t>
  </si>
  <si>
    <t>FORNECIMENTO E INSTALAÇÃO DE PLACA DE OBRA COM CHAPA GALVANIZADA E ESTRUTURA DE MADEIRA. AF_03/2022_PS</t>
  </si>
  <si>
    <t>M2</t>
  </si>
  <si>
    <t>Serviços preliminares</t>
  </si>
  <si>
    <t>Pavimentação de via pública</t>
  </si>
  <si>
    <t>1.2</t>
  </si>
  <si>
    <t>98524</t>
  </si>
  <si>
    <t>LIMPEZA MANUAL DE VEGETAÇÃO EM TERRENO COM ENXADA. AF_03/2024</t>
  </si>
  <si>
    <t>1.3</t>
  </si>
  <si>
    <t>93358</t>
  </si>
  <si>
    <t>ESCAVAÇÃO MANUAL DE VALA. AF_09/2024</t>
  </si>
  <si>
    <t>M3</t>
  </si>
  <si>
    <t>1.4</t>
  </si>
  <si>
    <t>94273</t>
  </si>
  <si>
    <t>ASSENTAMENTO DE GUIA (MEIO-FIO) EM TRECHO RETO, CONFECCIONADA EM CONCRETO PRÉ-FABRICADO, DIMENSÕES 100X15X13X30 CM (COMPRIMENTO X BASE INFERIOR X BASE SUPERIOR X ALTURA). AF_01/2024</t>
  </si>
  <si>
    <t>M</t>
  </si>
  <si>
    <t>1.5</t>
  </si>
  <si>
    <t>Composição</t>
  </si>
  <si>
    <t>105137</t>
  </si>
  <si>
    <t>LOCAÇÃO DE PAVIMENTAÇÃO. AF_03/2024</t>
  </si>
  <si>
    <t>2</t>
  </si>
  <si>
    <t>PAVIMENTAÇÃO ASFÁLTICA</t>
  </si>
  <si>
    <t>2.1</t>
  </si>
  <si>
    <t>104375</t>
  </si>
  <si>
    <t>EXECUÇÃO DE PINTURA DE LIGAÇÃO COM EMULSÃO ASFÁLTICA RR-2C, PARA OBRAS DE CONSTRUÇÃO DE PAVIMENTOS. AF_09/2024</t>
  </si>
  <si>
    <t>2.2</t>
  </si>
  <si>
    <t>EMUL</t>
  </si>
  <si>
    <t>AQUISIÇÃO DE EMULSÃO ASFÁLTICA RR-2C (ACRESCIDO DE ICMS + PIS + COFINS)</t>
  </si>
  <si>
    <t>KG</t>
  </si>
  <si>
    <t>2.3</t>
  </si>
  <si>
    <t>102330</t>
  </si>
  <si>
    <t>TRANSPORTE COM CAMINHÃO TANQUE DE TRANSPORTE DE MATERIAL ASFÁLTICO DE 30000 L, EM VIA URBANA PAVIMENTADA, DMT ATÉ 30KM (UNIDADE: TXKM). AF_07/2020</t>
  </si>
  <si>
    <t>TXKM</t>
  </si>
  <si>
    <t>2.4</t>
  </si>
  <si>
    <t>102331</t>
  </si>
  <si>
    <t>TRANSPORTE COM CAMINHÃO TANQUE DE TRANSPORTE DE MATERIAL ASFÁLTICO DE 30000 L, EM VIA URBANA PAVIMENTADA, ADICIONAL PARA DMT EXCEDENTE A 30 KM (UNIDADE: TXKM). AF_07/2020</t>
  </si>
  <si>
    <t>2.5</t>
  </si>
  <si>
    <t>4011463</t>
  </si>
  <si>
    <t>Concreto asfáltico - faixa C-12,5 - areia e brita comerciais</t>
  </si>
  <si>
    <t>T</t>
  </si>
  <si>
    <t>2.6</t>
  </si>
  <si>
    <t>CAP 50/70</t>
  </si>
  <si>
    <t>AQUISIÇÃO DE CIMENTO ASFÁLTICO CAP 50-70 (ACRESCIDO DE ICMS + PIS + COFINS)</t>
  </si>
  <si>
    <t>2.7</t>
  </si>
  <si>
    <t>95878</t>
  </si>
  <si>
    <t>TRANSPORTE COM CAMINHÃO BASCULANTE DE 10 M³, EM VIA URBANA PAVIMENTADA, DMT ATÉ 30 KM (UNIDADE: TXKM). AF_07/2020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</si>
  <si>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</si>
  <si>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</si>
  <si>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</si>
  <si>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</si>
  <si>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</si>
  <si>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</si>
  <si>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</si>
  <si>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</si>
  <si>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</si>
  <si>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</si>
  <si>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</si>
  <si>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N° do Evento</t>
  </si>
  <si>
    <t>Título do Evento</t>
  </si>
  <si>
    <t>N° da Frente de Obra</t>
  </si>
  <si>
    <t>N° do Período de Conclusão do Evento</t>
  </si>
  <si>
    <t>CONSTRUÇÃO DE PASSEIO PÚBLICO</t>
  </si>
  <si>
    <t>3</t>
  </si>
  <si>
    <t>11472</t>
  </si>
  <si>
    <t>Regularização manual e compactação com placa vibratória (ORSE)</t>
  </si>
  <si>
    <t>92397</t>
  </si>
  <si>
    <t>EXECUÇÃO DE PAVIMENTO EM PISO INTERTRAVADO, COM BLOCO RETANGULAR COR NATURAL DE 20 X 10 CM, ESPESSURA 6 CM. AF_10/2022</t>
  </si>
  <si>
    <t>104434</t>
  </si>
  <si>
    <t>EXECUÇÃO DE PASSEIO EM PISO INTERTRAVADO, COM BLOCO PODOTÁTIL (ALERTA OU DIRECIONAL) RETANGULAR DE 20 X 10 CM, ESPESSURA 6 CM. AF_10/2022 (SINAPI 104434)</t>
  </si>
  <si>
    <t>ADEQUAÇÃO DO PASSEIO PÚBLICO</t>
  </si>
  <si>
    <t>11912</t>
  </si>
  <si>
    <t>Corte em pavimento de asfalto/concreto, com máquina e disco diamantado - Rev 01 (ORSE)</t>
  </si>
  <si>
    <t>4</t>
  </si>
  <si>
    <t>104790</t>
  </si>
  <si>
    <t>DEMOLIÇÃO DE PISO DE CONCRETO SIMPLES, DE FORMA MECANIZADA COM MARTELETE, SEM REAPROVEITAMENTO. AF_09/2023</t>
  </si>
  <si>
    <t>104658</t>
  </si>
  <si>
    <t>PISO PODOTÁTIL DE ALERTA OU DIRECIONAL, DE CONCRETO, ASSENTADO SOBRE ARGAMASSA. AF_03/2024</t>
  </si>
  <si>
    <t>94990</t>
  </si>
  <si>
    <t>EXECUÇÃO DE PASSEIO (CALÇADA) OU PISO DE CONCRETO COM CONCRETO MOLDADO IN LOCO, FEITO EM OBRA, ACABAMENTO CONVENCIONAL, NÃO ARMADO. AF_08/2022</t>
  </si>
  <si>
    <t>SINALIZAÇÃO</t>
  </si>
  <si>
    <t>MF</t>
  </si>
  <si>
    <t>PINTURA DE MEIO-FIO COM TINTA A BASE DE RESINA ACRÍLICA.</t>
  </si>
  <si>
    <t>5</t>
  </si>
  <si>
    <t>102512</t>
  </si>
  <si>
    <t>PINTURA DE EIXO VIÁRIO SOBRE ASFALTO COM TINTA RETRORREFLETIVA A BASE DE RESINA ACRÍLICA COM MICROESFERAS DE VIDRO, APLICAÇÃO MECÂNICA COM DEMARCADORA AUTOPROPELIDA. AF_05/2021 (SINAPI 102512)</t>
  </si>
  <si>
    <t>5213444</t>
  </si>
  <si>
    <t>Placa de regulamentação em aço, R1 lado 0,248 m - película retrorrefletiva tipo I + SI - fornecimento e implantação (SICRO3 5213444)</t>
  </si>
  <si>
    <t>UN</t>
  </si>
  <si>
    <t>5213855</t>
  </si>
  <si>
    <t>Suporte metálico galvanizado para placa de regulamentação - R1 - lado de 0,248 m - fornecimento e implantação (SICRO3 5213855)</t>
  </si>
  <si>
    <t>5213464</t>
  </si>
  <si>
    <t>Placa de advertência em aço, lado de 0,60 m - película retrorrefletiva tipo I + SI - fornecimento e implantação (SICRO3 5213464)</t>
  </si>
  <si>
    <t>102501</t>
  </si>
  <si>
    <t>PINTURA DE FAIXA DE PEDESTRE OU ZEBRADA COM TINTA ACRÍLICA, E = 30 CM, APLICAÇÃO MANUAL. AF_05/2021 (SINAPI 102501)</t>
  </si>
  <si>
    <t>TOTAL:</t>
  </si>
  <si>
    <t>Obra</t>
  </si>
  <si>
    <t>Bancos</t>
  </si>
  <si>
    <t>B.D.I.</t>
  </si>
  <si>
    <t>Encargos Sociais</t>
  </si>
  <si>
    <t>Rua Pernambuco</t>
  </si>
  <si>
    <t xml:space="preserve">SINAPI - 09/2025 - Rio Grande do Sul
SICRO3 - 07/2025 - Rio Grande do Sul
ORSE - 09/2025 - Sergipe
</t>
  </si>
  <si>
    <t>20,7%</t>
  </si>
  <si>
    <t>Não Desonerado: 
Horista: 112,88%
Mensalista: 69,79%</t>
  </si>
  <si>
    <t>ORÇAMENTO SINTÉTICO</t>
  </si>
  <si>
    <t>Item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</si>
  <si>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</si>
  <si>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</si>
  <si>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</si>
  <si>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</si>
  <si>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</si>
  <si>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</si>
  <si>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</si>
  <si>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</si>
  <si>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</si>
  <si>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</si>
  <si>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</si>
  <si>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</si>
  <si>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</si>
  <si>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</si>
  <si>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SICRO</t>
  </si>
  <si>
    <t>ORSE</t>
  </si>
  <si>
    <t>_______________________________________________________________
Roberto Petri Brandão
Setor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</si>
</sst>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R\$\ #,##0.00"/>
    <numFmt numFmtId="165" formatCode="#,##0.00%"/>
    <numFmt numFmtId="166" formatCode="&quot;R$&quot;\ #,##0.00"/>
  </numFmts>
  <fonts count="86" x14ac:knownFonts="1">
    <font>
      <sz val="11"/>
      <color indexed="8"/>
      <name val="Calibri"/>
      <family val="2"/>
      <scheme val="minor"/>
    </font>
    <font>
      <b/>
      <sz val="10"/>
      <color indexed="9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color indexed="9"/>
      <name val="Arial"/>
    </font>
    <font>
      <sz val="10"/>
      <name val="Arial"/>
    </font>
    <font>
      <sz val="10"/>
      <name val="Arial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1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Calibri"/>
      <family val="2"/>
      <scheme val="minor"/>
    </font>
    <font>
      <b/>
      <sz val="12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bgColor indexed="49"/>
      </patternFill>
    </fill>
    <fill>
      <patternFill patternType="none"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 tint="-0.249977111117893"/>
        <bgColor indexed="49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7" fillId="3" borderId="1"/>
  </cellStyleXfs>
  <cellXfs count="1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4" fontId="30" fillId="0" borderId="0" xfId="0" applyNumberFormat="1" applyFont="1" applyAlignment="1">
      <alignment horizontal="center" vertical="center"/>
    </xf>
    <xf numFmtId="164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4" fontId="33" fillId="0" borderId="0" xfId="0" applyNumberFormat="1" applyFont="1" applyAlignment="1">
      <alignment horizontal="center" vertical="center"/>
    </xf>
    <xf numFmtId="164" fontId="34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4" fontId="36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4" fontId="39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 vertical="center"/>
    </xf>
    <xf numFmtId="164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4" fontId="4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4" fontId="48" fillId="0" borderId="0" xfId="0" applyNumberFormat="1" applyFont="1" applyAlignment="1">
      <alignment horizontal="center" vertical="center"/>
    </xf>
    <xf numFmtId="164" fontId="49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4" fontId="51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0" fontId="53" fillId="0" borderId="0" xfId="0" applyFont="1" applyAlignment="1">
      <alignment horizontal="center" vertical="center" wrapText="1"/>
    </xf>
    <xf numFmtId="4" fontId="54" fillId="0" borderId="0" xfId="0" applyNumberFormat="1" applyFont="1" applyAlignment="1">
      <alignment horizontal="center" vertical="center"/>
    </xf>
    <xf numFmtId="164" fontId="55" fillId="0" borderId="0" xfId="0" applyNumberFormat="1" applyFont="1" applyAlignment="1">
      <alignment horizontal="center" vertical="center"/>
    </xf>
    <xf numFmtId="0" fontId="56" fillId="0" borderId="0" xfId="0" applyFont="1" applyAlignment="1">
      <alignment horizontal="center" vertical="center" wrapText="1"/>
    </xf>
    <xf numFmtId="4" fontId="57" fillId="0" borderId="0" xfId="0" applyNumberFormat="1" applyFont="1" applyAlignment="1">
      <alignment horizontal="center" vertical="center"/>
    </xf>
    <xf numFmtId="164" fontId="58" fillId="0" borderId="0" xfId="0" applyNumberFormat="1" applyFont="1" applyAlignment="1">
      <alignment horizontal="center" vertical="center"/>
    </xf>
    <xf numFmtId="0" fontId="59" fillId="0" borderId="0" xfId="0" applyFont="1" applyAlignment="1">
      <alignment horizontal="center" vertical="center" wrapText="1"/>
    </xf>
    <xf numFmtId="4" fontId="60" fillId="0" borderId="0" xfId="0" applyNumberFormat="1" applyFont="1" applyAlignment="1">
      <alignment horizontal="center" vertical="center"/>
    </xf>
    <xf numFmtId="164" fontId="61" fillId="0" borderId="0" xfId="0" applyNumberFormat="1" applyFont="1" applyAlignment="1">
      <alignment horizontal="center" vertical="center"/>
    </xf>
    <xf numFmtId="0" fontId="62" fillId="0" borderId="0" xfId="0" applyFont="1" applyAlignment="1">
      <alignment horizontal="center" vertical="center" wrapText="1"/>
    </xf>
    <xf numFmtId="4" fontId="63" fillId="0" borderId="0" xfId="0" applyNumberFormat="1" applyFont="1" applyAlignment="1">
      <alignment horizontal="center" vertical="center"/>
    </xf>
    <xf numFmtId="164" fontId="64" fillId="0" borderId="0" xfId="0" applyNumberFormat="1" applyFont="1" applyAlignment="1">
      <alignment horizontal="center" vertical="center"/>
    </xf>
    <xf numFmtId="0" fontId="65" fillId="0" borderId="0" xfId="0" applyFont="1" applyAlignment="1">
      <alignment horizontal="center" vertical="center" wrapText="1"/>
    </xf>
    <xf numFmtId="4" fontId="66" fillId="0" borderId="0" xfId="0" applyNumberFormat="1" applyFont="1" applyAlignment="1">
      <alignment horizontal="center" vertical="center"/>
    </xf>
    <xf numFmtId="164" fontId="67" fillId="0" borderId="0" xfId="0" applyNumberFormat="1" applyFont="1" applyAlignment="1">
      <alignment horizontal="center" vertical="center"/>
    </xf>
    <xf numFmtId="0" fontId="68" fillId="0" borderId="0" xfId="0" applyFont="1" applyAlignment="1">
      <alignment horizontal="center" vertical="center" wrapText="1"/>
    </xf>
    <xf numFmtId="4" fontId="69" fillId="0" borderId="0" xfId="0" applyNumberFormat="1" applyFont="1" applyAlignment="1">
      <alignment horizontal="center" vertical="center"/>
    </xf>
    <xf numFmtId="164" fontId="70" fillId="0" borderId="0" xfId="0" applyNumberFormat="1" applyFont="1" applyAlignment="1">
      <alignment horizontal="center" vertical="center"/>
    </xf>
    <xf numFmtId="0" fontId="71" fillId="0" borderId="0" xfId="0" applyFont="1" applyAlignment="1">
      <alignment horizontal="center" vertical="center" wrapText="1"/>
    </xf>
    <xf numFmtId="4" fontId="72" fillId="0" borderId="0" xfId="0" applyNumberFormat="1" applyFont="1" applyAlignment="1">
      <alignment horizontal="center" vertical="center"/>
    </xf>
    <xf numFmtId="164" fontId="73" fillId="0" borderId="0" xfId="0" applyNumberFormat="1" applyFont="1" applyAlignment="1">
      <alignment horizontal="center" vertical="center"/>
    </xf>
    <xf numFmtId="0" fontId="74" fillId="2" borderId="0" xfId="0" applyFont="1" applyFill="1" applyAlignment="1">
      <alignment horizontal="center"/>
    </xf>
    <xf numFmtId="0" fontId="75" fillId="0" borderId="0" xfId="0" applyFont="1" applyAlignment="1">
      <alignment horizontal="center" vertical="center" wrapText="1"/>
    </xf>
    <xf numFmtId="0" fontId="76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0" fillId="0" borderId="0" xfId="0" applyNumberFormat="1"/>
    <xf numFmtId="0" fontId="78" fillId="0" borderId="0" xfId="0" applyFont="1" applyAlignment="1">
      <alignment horizontal="center"/>
    </xf>
    <xf numFmtId="4" fontId="78" fillId="0" borderId="0" xfId="0" applyNumberFormat="1" applyFont="1"/>
    <xf numFmtId="164" fontId="79" fillId="0" borderId="0" xfId="0" applyNumberFormat="1" applyFont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80" fillId="4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66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0" fillId="6" borderId="0" xfId="0" applyFill="1" applyAlignment="1">
      <alignment vertical="center" wrapText="1"/>
    </xf>
    <xf numFmtId="0" fontId="3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19" fillId="7" borderId="1" xfId="0" applyNumberFormat="1" applyFont="1" applyFill="1" applyBorder="1" applyAlignment="1">
      <alignment horizontal="center" vertical="center" wrapText="1"/>
    </xf>
    <xf numFmtId="164" fontId="6" fillId="7" borderId="0" xfId="0" applyNumberFormat="1" applyFont="1" applyFill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84" fillId="0" borderId="0" xfId="0" applyFont="1" applyAlignment="1">
      <alignment horizontal="center" vertical="center"/>
    </xf>
    <xf numFmtId="0" fontId="84" fillId="0" borderId="0" xfId="0" applyFont="1"/>
    <xf numFmtId="0" fontId="81" fillId="5" borderId="2" xfId="0" applyFont="1" applyFill="1" applyBorder="1" applyAlignment="1">
      <alignment horizontal="center" vertical="center" wrapText="1"/>
    </xf>
    <xf numFmtId="0" fontId="82" fillId="7" borderId="2" xfId="0" applyNumberFormat="1" applyFont="1" applyFill="1" applyBorder="1" applyAlignment="1">
      <alignment horizontal="center" vertical="center" wrapText="1"/>
    </xf>
    <xf numFmtId="0" fontId="83" fillId="7" borderId="2" xfId="0" applyFont="1" applyFill="1" applyBorder="1" applyAlignment="1">
      <alignment horizontal="center" vertical="center" wrapText="1"/>
    </xf>
    <xf numFmtId="164" fontId="82" fillId="7" borderId="2" xfId="0" applyNumberFormat="1" applyFont="1" applyFill="1" applyBorder="1" applyAlignment="1">
      <alignment horizontal="center" vertical="center" wrapText="1"/>
    </xf>
    <xf numFmtId="0" fontId="83" fillId="0" borderId="2" xfId="0" applyFont="1" applyBorder="1" applyAlignment="1">
      <alignment horizontal="center" vertical="center" wrapText="1"/>
    </xf>
    <xf numFmtId="4" fontId="83" fillId="0" borderId="2" xfId="0" applyNumberFormat="1" applyFont="1" applyBorder="1" applyAlignment="1">
      <alignment horizontal="center" vertical="center"/>
    </xf>
    <xf numFmtId="164" fontId="83" fillId="0" borderId="2" xfId="0" applyNumberFormat="1" applyFont="1" applyBorder="1" applyAlignment="1">
      <alignment horizontal="center" vertical="center"/>
    </xf>
    <xf numFmtId="165" fontId="83" fillId="0" borderId="2" xfId="0" applyNumberFormat="1" applyFont="1" applyBorder="1" applyAlignment="1">
      <alignment horizontal="center" vertical="center"/>
    </xf>
    <xf numFmtId="164" fontId="83" fillId="0" borderId="2" xfId="0" applyNumberFormat="1" applyFont="1" applyBorder="1" applyAlignment="1">
      <alignment horizontal="center" vertical="center" wrapText="1"/>
    </xf>
    <xf numFmtId="0" fontId="83" fillId="3" borderId="2" xfId="0" applyNumberFormat="1" applyFont="1" applyFill="1" applyBorder="1" applyAlignment="1">
      <alignment horizontal="center" vertical="center" wrapText="1"/>
    </xf>
    <xf numFmtId="0" fontId="83" fillId="3" borderId="2" xfId="0" applyFont="1" applyFill="1" applyBorder="1" applyAlignment="1">
      <alignment horizontal="center" vertical="center" wrapText="1"/>
    </xf>
    <xf numFmtId="0" fontId="82" fillId="7" borderId="2" xfId="0" applyFont="1" applyFill="1" applyBorder="1" applyAlignment="1">
      <alignment horizontal="center" vertical="center" wrapText="1"/>
    </xf>
    <xf numFmtId="0" fontId="84" fillId="0" borderId="2" xfId="0" applyFont="1" applyBorder="1" applyAlignment="1">
      <alignment horizontal="center" vertical="center"/>
    </xf>
    <xf numFmtId="0" fontId="85" fillId="4" borderId="1" xfId="0" applyFont="1" applyFill="1" applyBorder="1" applyAlignment="1">
      <alignment horizontal="left" vertical="center" wrapText="1"/>
    </xf>
    <xf numFmtId="0" fontId="85" fillId="4" borderId="1" xfId="0" applyFont="1" applyFill="1" applyBorder="1" applyAlignment="1">
      <alignment horizontal="center" vertical="center" wrapText="1"/>
    </xf>
    <xf numFmtId="0" fontId="85" fillId="4" borderId="1" xfId="0" applyFont="1" applyFill="1" applyBorder="1" applyAlignment="1">
      <alignment vertical="center" wrapText="1"/>
    </xf>
    <xf numFmtId="0" fontId="84" fillId="0" borderId="1" xfId="0" applyFont="1" applyBorder="1" applyAlignment="1">
      <alignment vertical="center"/>
    </xf>
    <xf numFmtId="0" fontId="84" fillId="3" borderId="1" xfId="0" applyFont="1" applyFill="1" applyBorder="1" applyAlignment="1">
      <alignment vertical="center"/>
    </xf>
    <xf numFmtId="0" fontId="84" fillId="0" borderId="1" xfId="0" applyFont="1" applyBorder="1" applyAlignment="1">
      <alignment horizontal="center" vertical="center"/>
    </xf>
    <xf numFmtId="0" fontId="84" fillId="0" borderId="0" xfId="0" applyFont="1" applyAlignment="1">
      <alignment vertical="center"/>
    </xf>
    <xf numFmtId="164" fontId="85" fillId="4" borderId="1" xfId="0" applyNumberFormat="1" applyFont="1" applyFill="1" applyBorder="1" applyAlignment="1">
      <alignment vertical="center" wrapText="1"/>
    </xf>
    <xf numFmtId="0" fontId="84" fillId="3" borderId="1" xfId="0" applyFont="1" applyFill="1" applyBorder="1" applyAlignment="1">
      <alignment horizontal="center" vertical="center"/>
    </xf>
    <xf numFmtId="0" fontId="78" fillId="0" borderId="2" xfId="0" applyFont="1" applyBorder="1" applyAlignment="1">
      <alignment horizontal="center"/>
    </xf>
    <xf numFmtId="4" fontId="78" fillId="0" borderId="2" xfId="0" applyNumberFormat="1" applyFont="1" applyBorder="1"/>
    <xf numFmtId="0" fontId="84" fillId="0" borderId="0" xfId="0" applyFont="1" applyAlignment="1">
      <alignment horizontal="center" wrapText="1"/>
    </xf>
    <xf numFmtId="0" fontId="84" fillId="0" borderId="0" xfId="0" applyFont="1" applyAlignment="1">
      <alignment horizontal="center"/>
    </xf>
    <xf numFmtId="0" fontId="84" fillId="0" borderId="1" xfId="0" applyFont="1" applyBorder="1" applyAlignment="1">
      <alignment horizontal="center" vertical="center"/>
    </xf>
    <xf numFmtId="0" fontId="85" fillId="4" borderId="1" xfId="0" applyFont="1" applyFill="1" applyBorder="1" applyAlignment="1">
      <alignment horizontal="right" vertical="center" wrapText="1"/>
    </xf>
    <xf numFmtId="0" fontId="85" fillId="4" borderId="1" xfId="0" applyFont="1" applyFill="1" applyBorder="1" applyAlignment="1">
      <alignment horizontal="center" vertical="center" wrapText="1"/>
    </xf>
    <xf numFmtId="0" fontId="85" fillId="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B6329EB4-D4E1-412D-847B-6F52651EEE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6"/>
  <sheetViews>
    <sheetView tabSelected="1" view="pageBreakPreview" zoomScale="60" zoomScaleNormal="100" workbookViewId="0">
      <selection activeCell="K10" sqref="K10"/>
    </sheetView>
  </sheetViews>
  <sheetFormatPr defaultRowHeight="15" x14ac:dyDescent="0.25"/>
  <cols>
    <col min="1" max="1" width="20.5703125" customWidth="1"/>
    <col min="2" max="2" width="6.85546875" style="88" bestFit="1" customWidth="1"/>
    <col min="3" max="3" width="16.85546875" bestFit="1" customWidth="1"/>
    <col min="4" max="4" width="11.140625" bestFit="1" customWidth="1"/>
    <col min="5" max="5" width="80.140625" bestFit="1" customWidth="1"/>
    <col min="6" max="6" width="16.85546875" customWidth="1"/>
    <col min="7" max="7" width="9.7109375" customWidth="1"/>
    <col min="8" max="8" width="24.85546875" bestFit="1" customWidth="1"/>
    <col min="9" max="9" width="14.140625" bestFit="1" customWidth="1"/>
    <col min="10" max="10" width="10.140625" bestFit="1" customWidth="1"/>
    <col min="11" max="11" width="30.7109375" bestFit="1" customWidth="1"/>
    <col min="12" max="12" width="22.28515625" bestFit="1" customWidth="1"/>
    <col min="13" max="13" width="20" hidden="1" customWidth="1"/>
    <col min="14" max="14" width="15" hidden="1" customWidth="1"/>
    <col min="15" max="15" width="50" hidden="1" customWidth="1"/>
    <col min="16" max="16" width="20" hidden="1" customWidth="1"/>
    <col min="17" max="17" width="50" hidden="1" customWidth="1"/>
    <col min="18" max="19" width="15" hidden="1" customWidth="1"/>
    <col min="20" max="20" width="12.7109375" hidden="1" customWidth="1"/>
  </cols>
  <sheetData>
    <row r="1" spans="1:20" s="84" customFormat="1" ht="30" customHeight="1" x14ac:dyDescent="0.25">
      <c r="A1" s="111"/>
      <c r="B1" s="127" t="s">
        <v>120</v>
      </c>
      <c r="C1" s="127"/>
      <c r="D1" s="126" t="s">
        <v>121</v>
      </c>
      <c r="E1" s="126"/>
      <c r="F1" s="113" t="s">
        <v>122</v>
      </c>
      <c r="G1" s="126" t="s">
        <v>123</v>
      </c>
      <c r="H1" s="126"/>
      <c r="I1" s="114"/>
      <c r="J1" s="114"/>
      <c r="K1" s="115"/>
      <c r="L1" s="115"/>
      <c r="M1" s="82"/>
      <c r="N1" s="85"/>
      <c r="O1" s="85"/>
      <c r="P1" s="81"/>
    </row>
    <row r="2" spans="1:20" s="84" customFormat="1" ht="36.75" customHeight="1" x14ac:dyDescent="0.25">
      <c r="A2" s="111"/>
      <c r="B2" s="126" t="s">
        <v>124</v>
      </c>
      <c r="C2" s="126"/>
      <c r="D2" s="126" t="s">
        <v>125</v>
      </c>
      <c r="E2" s="126"/>
      <c r="F2" s="113" t="s">
        <v>126</v>
      </c>
      <c r="G2" s="126" t="s">
        <v>127</v>
      </c>
      <c r="H2" s="126"/>
      <c r="I2" s="114"/>
      <c r="J2" s="114"/>
      <c r="K2" s="115"/>
      <c r="L2" s="115"/>
      <c r="M2" s="82"/>
      <c r="N2" s="85"/>
      <c r="O2" s="85"/>
      <c r="P2" s="81"/>
    </row>
    <row r="3" spans="1:20" s="84" customFormat="1" ht="33" customHeight="1" x14ac:dyDescent="0.25">
      <c r="A3" s="114"/>
      <c r="B3" s="116"/>
      <c r="C3" s="124"/>
      <c r="D3" s="126"/>
      <c r="E3" s="126"/>
      <c r="F3" s="114"/>
      <c r="G3" s="126"/>
      <c r="H3" s="126"/>
      <c r="I3" s="114"/>
      <c r="J3" s="114"/>
      <c r="K3" s="115"/>
      <c r="L3" s="115"/>
      <c r="M3" s="82"/>
      <c r="N3" s="85"/>
      <c r="O3" s="85"/>
      <c r="P3" s="81"/>
    </row>
    <row r="4" spans="1:20" s="84" customFormat="1" ht="15.75" x14ac:dyDescent="0.25">
      <c r="A4" s="125"/>
      <c r="B4" s="125"/>
      <c r="C4" s="124"/>
      <c r="D4" s="126"/>
      <c r="E4" s="126"/>
      <c r="F4" s="117"/>
      <c r="G4" s="126"/>
      <c r="H4" s="126"/>
      <c r="I4" s="114"/>
      <c r="J4" s="113"/>
      <c r="K4" s="118"/>
      <c r="L4" s="119"/>
      <c r="M4" s="86"/>
      <c r="N4" s="87"/>
      <c r="O4" s="87"/>
      <c r="P4" s="81"/>
    </row>
    <row r="5" spans="1:20" s="84" customFormat="1" ht="24" customHeight="1" x14ac:dyDescent="0.25">
      <c r="A5" s="125"/>
      <c r="B5" s="125"/>
      <c r="C5" s="124"/>
      <c r="D5" s="126"/>
      <c r="E5" s="126"/>
      <c r="F5" s="117"/>
      <c r="G5" s="126"/>
      <c r="H5" s="126"/>
      <c r="I5" s="114"/>
      <c r="J5" s="113"/>
      <c r="K5" s="118"/>
      <c r="L5" s="119"/>
      <c r="M5" s="86"/>
      <c r="N5" s="87"/>
      <c r="O5" s="87"/>
      <c r="P5" s="81"/>
    </row>
    <row r="6" spans="1:20" s="84" customFormat="1" ht="15.75" x14ac:dyDescent="0.25">
      <c r="A6" s="125"/>
      <c r="B6" s="125"/>
      <c r="C6" s="124"/>
      <c r="D6" s="112"/>
      <c r="E6" s="117"/>
      <c r="F6" s="117"/>
      <c r="G6" s="117"/>
      <c r="H6" s="113"/>
      <c r="I6" s="114"/>
      <c r="J6" s="113"/>
      <c r="K6" s="118"/>
      <c r="L6" s="119"/>
      <c r="M6" s="86"/>
      <c r="N6" s="87"/>
      <c r="O6" s="87"/>
      <c r="P6" s="81"/>
    </row>
    <row r="7" spans="1:20" s="84" customFormat="1" ht="15.75" x14ac:dyDescent="0.25">
      <c r="A7" s="126" t="s">
        <v>128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13"/>
      <c r="M7" s="83"/>
      <c r="N7" s="83"/>
      <c r="O7" s="83"/>
      <c r="P7" s="83"/>
    </row>
    <row r="8" spans="1:20" s="90" customFormat="1" ht="61.5" customHeight="1" x14ac:dyDescent="0.25">
      <c r="A8" s="98" t="s">
        <v>0</v>
      </c>
      <c r="B8" s="98" t="s">
        <v>129</v>
      </c>
      <c r="C8" s="98" t="s">
        <v>1</v>
      </c>
      <c r="D8" s="98" t="s">
        <v>2</v>
      </c>
      <c r="E8" s="98" t="s">
        <v>3</v>
      </c>
      <c r="F8" s="98" t="s">
        <v>4</v>
      </c>
      <c r="G8" s="98" t="s">
        <v>5</v>
      </c>
      <c r="H8" s="98" t="s">
        <v>6</v>
      </c>
      <c r="I8" s="98" t="s">
        <v>7</v>
      </c>
      <c r="J8" s="98" t="s">
        <v>8</v>
      </c>
      <c r="K8" s="98" t="s">
        <v>9</v>
      </c>
      <c r="L8" s="98" t="s">
        <v>10</v>
      </c>
      <c r="M8" s="89" t="s">
        <v>11</v>
      </c>
      <c r="N8" s="89" t="s">
        <v>12</v>
      </c>
      <c r="O8" s="89" t="s">
        <v>13</v>
      </c>
      <c r="P8" s="89" t="s">
        <v>14</v>
      </c>
      <c r="Q8" s="89" t="s">
        <v>15</v>
      </c>
      <c r="R8" s="89" t="s">
        <v>16</v>
      </c>
      <c r="S8" s="89" t="s">
        <v>17</v>
      </c>
    </row>
    <row r="9" spans="1:20" s="92" customFormat="1" ht="45" customHeight="1" x14ac:dyDescent="0.25">
      <c r="A9" s="99" t="s">
        <v>18</v>
      </c>
      <c r="B9" s="100" t="s">
        <v>19</v>
      </c>
      <c r="C9" s="99" t="s">
        <v>20</v>
      </c>
      <c r="D9" s="99" t="s">
        <v>20</v>
      </c>
      <c r="E9" s="99" t="s">
        <v>21</v>
      </c>
      <c r="F9" s="99" t="s">
        <v>20</v>
      </c>
      <c r="G9" s="99" t="s">
        <v>20</v>
      </c>
      <c r="H9" s="99" t="s">
        <v>20</v>
      </c>
      <c r="I9" s="99" t="s">
        <v>20</v>
      </c>
      <c r="J9" s="99" t="s">
        <v>20</v>
      </c>
      <c r="K9" s="99" t="s">
        <v>20</v>
      </c>
      <c r="L9" s="101">
        <f>ROUND(L10,2)+ROUND(L11,2)+ROUND(L12,2)+ROUND(L13,2)+ROUND(L14,2)</f>
        <v>18153.919999999998</v>
      </c>
      <c r="M9" s="91" t="s">
        <v>20</v>
      </c>
      <c r="N9" s="91" t="s">
        <v>20</v>
      </c>
      <c r="O9" s="91" t="s">
        <v>20</v>
      </c>
      <c r="P9" s="91" t="s">
        <v>20</v>
      </c>
      <c r="Q9" s="91" t="s">
        <v>20</v>
      </c>
      <c r="R9" s="91" t="s">
        <v>20</v>
      </c>
      <c r="S9" s="91" t="s">
        <v>20</v>
      </c>
    </row>
    <row r="10" spans="1:20" ht="45" customHeight="1" x14ac:dyDescent="0.25">
      <c r="A10" s="102" t="s">
        <v>22</v>
      </c>
      <c r="B10" s="102" t="s">
        <v>23</v>
      </c>
      <c r="C10" s="102" t="s">
        <v>24</v>
      </c>
      <c r="D10" s="102" t="s">
        <v>25</v>
      </c>
      <c r="E10" s="102" t="s">
        <v>26</v>
      </c>
      <c r="F10" s="103">
        <f>R10</f>
        <v>4.5</v>
      </c>
      <c r="G10" s="102" t="s">
        <v>27</v>
      </c>
      <c r="H10" s="104">
        <v>462.39</v>
      </c>
      <c r="I10" s="104">
        <v>462.39</v>
      </c>
      <c r="J10" s="105">
        <v>0.20699999999999999</v>
      </c>
      <c r="K10" s="104">
        <f>ROUND(I10,2)+(ROUND(I10,2)*J10)</f>
        <v>558.10473000000002</v>
      </c>
      <c r="L10" s="106">
        <f>ROUND(S10,2)</f>
        <v>2511.4499999999998</v>
      </c>
      <c r="M10" s="2"/>
      <c r="N10" s="2" t="s">
        <v>19</v>
      </c>
      <c r="O10" s="2" t="s">
        <v>28</v>
      </c>
      <c r="P10" s="2" t="s">
        <v>19</v>
      </c>
      <c r="Q10" s="2" t="s">
        <v>29</v>
      </c>
      <c r="R10" s="3">
        <v>4.5</v>
      </c>
      <c r="S10" s="4">
        <f>ROUND(K10,2)*R10</f>
        <v>2511.4500000000003</v>
      </c>
      <c r="T10" s="4">
        <f>ROUND(I10,2)*R10</f>
        <v>2080.7550000000001</v>
      </c>
    </row>
    <row r="11" spans="1:20" ht="45" customHeight="1" x14ac:dyDescent="0.25">
      <c r="A11" s="102" t="s">
        <v>22</v>
      </c>
      <c r="B11" s="102" t="s">
        <v>30</v>
      </c>
      <c r="C11" s="102" t="s">
        <v>24</v>
      </c>
      <c r="D11" s="102" t="s">
        <v>31</v>
      </c>
      <c r="E11" s="102" t="s">
        <v>32</v>
      </c>
      <c r="F11" s="103">
        <f>R11</f>
        <v>85</v>
      </c>
      <c r="G11" s="102" t="s">
        <v>27</v>
      </c>
      <c r="H11" s="104">
        <v>5.18</v>
      </c>
      <c r="I11" s="104">
        <v>5.18</v>
      </c>
      <c r="J11" s="105">
        <v>0.20699999999999999</v>
      </c>
      <c r="K11" s="104">
        <f>ROUND(I11,2)+(ROUND(I11,2)*J11)</f>
        <v>6.2522599999999997</v>
      </c>
      <c r="L11" s="106">
        <f>ROUND(S11,2)</f>
        <v>531.25</v>
      </c>
      <c r="M11" s="5"/>
      <c r="N11" s="5" t="s">
        <v>19</v>
      </c>
      <c r="O11" s="5" t="s">
        <v>28</v>
      </c>
      <c r="P11" s="5" t="s">
        <v>19</v>
      </c>
      <c r="Q11" s="5" t="s">
        <v>29</v>
      </c>
      <c r="R11" s="6">
        <v>85</v>
      </c>
      <c r="S11" s="7">
        <f>ROUND(K11,2)*R11</f>
        <v>531.25</v>
      </c>
      <c r="T11" s="4">
        <f>ROUND(I11,2)*R11</f>
        <v>440.29999999999995</v>
      </c>
    </row>
    <row r="12" spans="1:20" ht="45" customHeight="1" x14ac:dyDescent="0.25">
      <c r="A12" s="102" t="s">
        <v>22</v>
      </c>
      <c r="B12" s="102" t="s">
        <v>33</v>
      </c>
      <c r="C12" s="102" t="s">
        <v>24</v>
      </c>
      <c r="D12" s="102" t="s">
        <v>34</v>
      </c>
      <c r="E12" s="102" t="s">
        <v>35</v>
      </c>
      <c r="F12" s="103">
        <f>R12</f>
        <v>6.78</v>
      </c>
      <c r="G12" s="102" t="s">
        <v>36</v>
      </c>
      <c r="H12" s="104">
        <v>96.16</v>
      </c>
      <c r="I12" s="104">
        <v>96.16</v>
      </c>
      <c r="J12" s="105">
        <v>0.20699999999999999</v>
      </c>
      <c r="K12" s="104">
        <f>ROUND(I12,2)+(ROUND(I12,2)*J12)</f>
        <v>116.06511999999999</v>
      </c>
      <c r="L12" s="106">
        <f>ROUND(S12,2)</f>
        <v>786.95</v>
      </c>
      <c r="M12" s="8"/>
      <c r="N12" s="8" t="s">
        <v>19</v>
      </c>
      <c r="O12" s="8" t="s">
        <v>28</v>
      </c>
      <c r="P12" s="8" t="s">
        <v>19</v>
      </c>
      <c r="Q12" s="8" t="s">
        <v>29</v>
      </c>
      <c r="R12" s="9">
        <v>6.78</v>
      </c>
      <c r="S12" s="10">
        <f>ROUND(K12,2)*R12</f>
        <v>786.95460000000003</v>
      </c>
      <c r="T12" s="4">
        <f>ROUND(I12,2)*R12</f>
        <v>651.96479999999997</v>
      </c>
    </row>
    <row r="13" spans="1:20" ht="45" customHeight="1" x14ac:dyDescent="0.25">
      <c r="A13" s="102" t="s">
        <v>22</v>
      </c>
      <c r="B13" s="102" t="s">
        <v>37</v>
      </c>
      <c r="C13" s="102" t="s">
        <v>24</v>
      </c>
      <c r="D13" s="102" t="s">
        <v>38</v>
      </c>
      <c r="E13" s="102" t="s">
        <v>39</v>
      </c>
      <c r="F13" s="103">
        <f>R13</f>
        <v>228</v>
      </c>
      <c r="G13" s="102" t="s">
        <v>40</v>
      </c>
      <c r="H13" s="104">
        <v>50.87</v>
      </c>
      <c r="I13" s="104">
        <v>50.87</v>
      </c>
      <c r="J13" s="105">
        <v>0.20699999999999999</v>
      </c>
      <c r="K13" s="104">
        <f>ROUND(I13,2)+(ROUND(I13,2)*J13)</f>
        <v>61.400089999999999</v>
      </c>
      <c r="L13" s="106">
        <f>ROUND(S13,2)</f>
        <v>13999.2</v>
      </c>
      <c r="M13" s="11"/>
      <c r="N13" s="11" t="s">
        <v>19</v>
      </c>
      <c r="O13" s="11" t="s">
        <v>28</v>
      </c>
      <c r="P13" s="11" t="s">
        <v>19</v>
      </c>
      <c r="Q13" s="11" t="s">
        <v>29</v>
      </c>
      <c r="R13" s="12">
        <v>228</v>
      </c>
      <c r="S13" s="13">
        <f>ROUND(K13,2)*R13</f>
        <v>13999.199999999999</v>
      </c>
      <c r="T13" s="4">
        <f>ROUND(I13,2)*R13</f>
        <v>11598.359999999999</v>
      </c>
    </row>
    <row r="14" spans="1:20" ht="45" customHeight="1" x14ac:dyDescent="0.25">
      <c r="A14" s="102" t="s">
        <v>22</v>
      </c>
      <c r="B14" s="107" t="s">
        <v>41</v>
      </c>
      <c r="C14" s="102" t="s">
        <v>24</v>
      </c>
      <c r="D14" s="102" t="s">
        <v>43</v>
      </c>
      <c r="E14" s="102" t="s">
        <v>44</v>
      </c>
      <c r="F14" s="103">
        <f>R14</f>
        <v>225.74</v>
      </c>
      <c r="G14" s="102" t="s">
        <v>40</v>
      </c>
      <c r="H14" s="104">
        <v>1.19</v>
      </c>
      <c r="I14" s="104">
        <v>1.19</v>
      </c>
      <c r="J14" s="105">
        <v>0.20699999999999999</v>
      </c>
      <c r="K14" s="104">
        <f>ROUND(I14,2)+(ROUND(I14,2)*J14)</f>
        <v>1.4363299999999999</v>
      </c>
      <c r="L14" s="106">
        <f>ROUND(S14,2)</f>
        <v>325.07</v>
      </c>
      <c r="M14" s="14"/>
      <c r="N14" s="14" t="s">
        <v>19</v>
      </c>
      <c r="O14" s="14" t="s">
        <v>28</v>
      </c>
      <c r="P14" s="14" t="s">
        <v>19</v>
      </c>
      <c r="Q14" s="14" t="s">
        <v>29</v>
      </c>
      <c r="R14" s="15">
        <v>225.74</v>
      </c>
      <c r="S14" s="16">
        <f>ROUND(K14,2)*R14</f>
        <v>325.06560000000002</v>
      </c>
      <c r="T14" s="4">
        <f>ROUND(I14,2)*R14</f>
        <v>268.63060000000002</v>
      </c>
    </row>
    <row r="15" spans="1:20" s="92" customFormat="1" ht="45" customHeight="1" x14ac:dyDescent="0.25">
      <c r="A15" s="99" t="s">
        <v>18</v>
      </c>
      <c r="B15" s="100" t="s">
        <v>45</v>
      </c>
      <c r="C15" s="99" t="s">
        <v>20</v>
      </c>
      <c r="D15" s="99" t="s">
        <v>20</v>
      </c>
      <c r="E15" s="99" t="s">
        <v>46</v>
      </c>
      <c r="F15" s="99" t="s">
        <v>20</v>
      </c>
      <c r="G15" s="99" t="s">
        <v>20</v>
      </c>
      <c r="H15" s="99" t="s">
        <v>20</v>
      </c>
      <c r="I15" s="99" t="s">
        <v>20</v>
      </c>
      <c r="J15" s="99" t="s">
        <v>20</v>
      </c>
      <c r="K15" s="99" t="s">
        <v>20</v>
      </c>
      <c r="L15" s="101">
        <f>ROUND(L16,2)+ROUND(L17,2)+ROUND(L18,2)+ROUND(L19,2)+ROUND(L20,2)+ROUND(L21,2)+ROUND(L22,2)+ROUND(L23,2)+ROUND(L24,2)+ROUND(L25,2)+ROUND(L26,2)+ROUND(L27,2)+ROUND(L28,2)+ROUND(L29,2)+ROUND(L30,2)+ROUND(L31,2)+ROUND(L32,2)+ROUND(L33,2)</f>
        <v>305376.82</v>
      </c>
      <c r="M15" s="93" t="s">
        <v>20</v>
      </c>
      <c r="N15" s="93" t="s">
        <v>20</v>
      </c>
      <c r="O15" s="93" t="s">
        <v>20</v>
      </c>
      <c r="P15" s="93" t="s">
        <v>20</v>
      </c>
      <c r="Q15" s="93" t="s">
        <v>20</v>
      </c>
      <c r="R15" s="93" t="s">
        <v>20</v>
      </c>
      <c r="S15" s="93" t="s">
        <v>20</v>
      </c>
      <c r="T15" s="94"/>
    </row>
    <row r="16" spans="1:20" ht="45" customHeight="1" x14ac:dyDescent="0.25">
      <c r="A16" s="102" t="s">
        <v>22</v>
      </c>
      <c r="B16" s="102" t="s">
        <v>47</v>
      </c>
      <c r="C16" s="102" t="s">
        <v>24</v>
      </c>
      <c r="D16" s="102" t="s">
        <v>48</v>
      </c>
      <c r="E16" s="102" t="s">
        <v>49</v>
      </c>
      <c r="F16" s="103">
        <f t="shared" ref="F16:F33" si="0">R16</f>
        <v>2900.84</v>
      </c>
      <c r="G16" s="102" t="s">
        <v>27</v>
      </c>
      <c r="H16" s="104">
        <v>1.17</v>
      </c>
      <c r="I16" s="104">
        <v>1.17</v>
      </c>
      <c r="J16" s="105">
        <v>0.20699999999999999</v>
      </c>
      <c r="K16" s="104">
        <f t="shared" ref="K16:K33" si="1">ROUND(I16,2)+(ROUND(I16,2)*J16)</f>
        <v>1.4121899999999998</v>
      </c>
      <c r="L16" s="106">
        <f t="shared" ref="L16:L33" si="2">ROUND(S16,2)</f>
        <v>4090.18</v>
      </c>
      <c r="M16" s="17"/>
      <c r="N16" s="17" t="s">
        <v>45</v>
      </c>
      <c r="O16" s="17" t="s">
        <v>46</v>
      </c>
      <c r="P16" s="17" t="s">
        <v>19</v>
      </c>
      <c r="Q16" s="17" t="s">
        <v>29</v>
      </c>
      <c r="R16" s="18">
        <v>2900.84</v>
      </c>
      <c r="S16" s="19">
        <f t="shared" ref="S16:S33" si="3">ROUND(K16,2)*R16</f>
        <v>4090.1844000000001</v>
      </c>
      <c r="T16" s="4">
        <f t="shared" ref="T16:T33" si="4">ROUND(I16,2)*R16</f>
        <v>3393.9827999999998</v>
      </c>
    </row>
    <row r="17" spans="1:20" ht="45" customHeight="1" x14ac:dyDescent="0.25">
      <c r="A17" s="102" t="s">
        <v>22</v>
      </c>
      <c r="B17" s="102" t="s">
        <v>50</v>
      </c>
      <c r="C17" s="102" t="s">
        <v>42</v>
      </c>
      <c r="D17" s="102" t="s">
        <v>51</v>
      </c>
      <c r="E17" s="102" t="s">
        <v>52</v>
      </c>
      <c r="F17" s="103">
        <f t="shared" si="0"/>
        <v>1305.3800000000001</v>
      </c>
      <c r="G17" s="102" t="s">
        <v>53</v>
      </c>
      <c r="H17" s="104">
        <v>3.73</v>
      </c>
      <c r="I17" s="104">
        <v>3.73</v>
      </c>
      <c r="J17" s="105">
        <v>0.20699999999999999</v>
      </c>
      <c r="K17" s="104">
        <f t="shared" si="1"/>
        <v>4.5021100000000001</v>
      </c>
      <c r="L17" s="106">
        <f t="shared" si="2"/>
        <v>5874.21</v>
      </c>
      <c r="M17" s="20"/>
      <c r="N17" s="20" t="s">
        <v>45</v>
      </c>
      <c r="O17" s="20" t="s">
        <v>46</v>
      </c>
      <c r="P17" s="20" t="s">
        <v>19</v>
      </c>
      <c r="Q17" s="20" t="s">
        <v>29</v>
      </c>
      <c r="R17" s="21">
        <v>1305.3800000000001</v>
      </c>
      <c r="S17" s="22">
        <f t="shared" si="3"/>
        <v>5874.2100000000009</v>
      </c>
      <c r="T17" s="4">
        <f t="shared" si="4"/>
        <v>4869.0674000000008</v>
      </c>
    </row>
    <row r="18" spans="1:20" ht="45" customHeight="1" x14ac:dyDescent="0.25">
      <c r="A18" s="102" t="s">
        <v>22</v>
      </c>
      <c r="B18" s="102" t="s">
        <v>54</v>
      </c>
      <c r="C18" s="102" t="s">
        <v>24</v>
      </c>
      <c r="D18" s="102" t="s">
        <v>55</v>
      </c>
      <c r="E18" s="102" t="s">
        <v>56</v>
      </c>
      <c r="F18" s="103">
        <f t="shared" si="0"/>
        <v>39.159999999999997</v>
      </c>
      <c r="G18" s="102" t="s">
        <v>57</v>
      </c>
      <c r="H18" s="104">
        <v>1.49</v>
      </c>
      <c r="I18" s="104">
        <v>1.49</v>
      </c>
      <c r="J18" s="105">
        <v>0.20699999999999999</v>
      </c>
      <c r="K18" s="104">
        <f t="shared" si="1"/>
        <v>1.79843</v>
      </c>
      <c r="L18" s="106">
        <f t="shared" si="2"/>
        <v>70.489999999999995</v>
      </c>
      <c r="M18" s="23"/>
      <c r="N18" s="23" t="s">
        <v>45</v>
      </c>
      <c r="O18" s="23" t="s">
        <v>46</v>
      </c>
      <c r="P18" s="23" t="s">
        <v>19</v>
      </c>
      <c r="Q18" s="23" t="s">
        <v>29</v>
      </c>
      <c r="R18" s="24">
        <v>39.159999999999997</v>
      </c>
      <c r="S18" s="25">
        <f t="shared" si="3"/>
        <v>70.488</v>
      </c>
      <c r="T18" s="4">
        <f t="shared" si="4"/>
        <v>58.348399999999998</v>
      </c>
    </row>
    <row r="19" spans="1:20" ht="45" customHeight="1" x14ac:dyDescent="0.25">
      <c r="A19" s="102" t="s">
        <v>22</v>
      </c>
      <c r="B19" s="102" t="s">
        <v>58</v>
      </c>
      <c r="C19" s="102" t="s">
        <v>24</v>
      </c>
      <c r="D19" s="102" t="s">
        <v>59</v>
      </c>
      <c r="E19" s="102" t="s">
        <v>60</v>
      </c>
      <c r="F19" s="103">
        <f t="shared" si="0"/>
        <v>189.28</v>
      </c>
      <c r="G19" s="102" t="s">
        <v>57</v>
      </c>
      <c r="H19" s="104">
        <v>0.59</v>
      </c>
      <c r="I19" s="104">
        <v>0.59</v>
      </c>
      <c r="J19" s="105">
        <v>0.20699999999999999</v>
      </c>
      <c r="K19" s="104">
        <f t="shared" si="1"/>
        <v>0.71212999999999993</v>
      </c>
      <c r="L19" s="106">
        <f t="shared" si="2"/>
        <v>134.38999999999999</v>
      </c>
      <c r="M19" s="26"/>
      <c r="N19" s="26" t="s">
        <v>45</v>
      </c>
      <c r="O19" s="26" t="s">
        <v>46</v>
      </c>
      <c r="P19" s="26" t="s">
        <v>19</v>
      </c>
      <c r="Q19" s="26" t="s">
        <v>29</v>
      </c>
      <c r="R19" s="27">
        <v>189.28</v>
      </c>
      <c r="S19" s="28">
        <f t="shared" si="3"/>
        <v>134.3888</v>
      </c>
      <c r="T19" s="4">
        <f t="shared" si="4"/>
        <v>111.67519999999999</v>
      </c>
    </row>
    <row r="20" spans="1:20" ht="45" customHeight="1" x14ac:dyDescent="0.25">
      <c r="A20" s="102" t="s">
        <v>22</v>
      </c>
      <c r="B20" s="102" t="s">
        <v>61</v>
      </c>
      <c r="C20" s="102" t="s">
        <v>144</v>
      </c>
      <c r="D20" s="102" t="s">
        <v>62</v>
      </c>
      <c r="E20" s="102" t="s">
        <v>63</v>
      </c>
      <c r="F20" s="103">
        <f t="shared" si="0"/>
        <v>278.48</v>
      </c>
      <c r="G20" s="102" t="s">
        <v>64</v>
      </c>
      <c r="H20" s="104">
        <v>187.41</v>
      </c>
      <c r="I20" s="104">
        <v>187.41</v>
      </c>
      <c r="J20" s="105">
        <v>0.20699999999999999</v>
      </c>
      <c r="K20" s="104">
        <f t="shared" si="1"/>
        <v>226.20386999999999</v>
      </c>
      <c r="L20" s="106">
        <f t="shared" si="2"/>
        <v>62992.18</v>
      </c>
      <c r="M20" s="29"/>
      <c r="N20" s="29" t="s">
        <v>45</v>
      </c>
      <c r="O20" s="29" t="s">
        <v>46</v>
      </c>
      <c r="P20" s="29" t="s">
        <v>19</v>
      </c>
      <c r="Q20" s="29" t="s">
        <v>29</v>
      </c>
      <c r="R20" s="30">
        <v>278.48</v>
      </c>
      <c r="S20" s="31">
        <f t="shared" si="3"/>
        <v>62992.175999999999</v>
      </c>
      <c r="T20" s="4">
        <f t="shared" si="4"/>
        <v>52189.936800000003</v>
      </c>
    </row>
    <row r="21" spans="1:20" ht="45" customHeight="1" x14ac:dyDescent="0.25">
      <c r="A21" s="102" t="s">
        <v>22</v>
      </c>
      <c r="B21" s="102" t="s">
        <v>65</v>
      </c>
      <c r="C21" s="102" t="s">
        <v>42</v>
      </c>
      <c r="D21" s="102" t="s">
        <v>66</v>
      </c>
      <c r="E21" s="102" t="s">
        <v>67</v>
      </c>
      <c r="F21" s="103">
        <f t="shared" si="0"/>
        <v>16.010000000000002</v>
      </c>
      <c r="G21" s="102" t="s">
        <v>64</v>
      </c>
      <c r="H21" s="104">
        <v>4516.51</v>
      </c>
      <c r="I21" s="104">
        <v>4516.51</v>
      </c>
      <c r="J21" s="105">
        <v>0.20699999999999999</v>
      </c>
      <c r="K21" s="104">
        <f t="shared" si="1"/>
        <v>5451.4275699999998</v>
      </c>
      <c r="L21" s="106">
        <f t="shared" si="2"/>
        <v>87277.39</v>
      </c>
      <c r="M21" s="32"/>
      <c r="N21" s="32" t="s">
        <v>45</v>
      </c>
      <c r="O21" s="32" t="s">
        <v>46</v>
      </c>
      <c r="P21" s="32" t="s">
        <v>19</v>
      </c>
      <c r="Q21" s="32" t="s">
        <v>29</v>
      </c>
      <c r="R21" s="33">
        <v>16.010000000000002</v>
      </c>
      <c r="S21" s="34">
        <f t="shared" si="3"/>
        <v>87277.394300000014</v>
      </c>
      <c r="T21" s="4">
        <f t="shared" si="4"/>
        <v>72309.325100000016</v>
      </c>
    </row>
    <row r="22" spans="1:20" ht="45" customHeight="1" x14ac:dyDescent="0.25">
      <c r="A22" s="102" t="s">
        <v>22</v>
      </c>
      <c r="B22" s="102" t="s">
        <v>68</v>
      </c>
      <c r="C22" s="102" t="s">
        <v>24</v>
      </c>
      <c r="D22" s="102" t="s">
        <v>69</v>
      </c>
      <c r="E22" s="102" t="s">
        <v>70</v>
      </c>
      <c r="F22" s="103">
        <f t="shared" si="0"/>
        <v>6767.08</v>
      </c>
      <c r="G22" s="102" t="s">
        <v>57</v>
      </c>
      <c r="H22" s="104">
        <v>1.8</v>
      </c>
      <c r="I22" s="104">
        <v>1.8</v>
      </c>
      <c r="J22" s="105">
        <v>0.20699999999999999</v>
      </c>
      <c r="K22" s="104">
        <f t="shared" si="1"/>
        <v>2.1726000000000001</v>
      </c>
      <c r="L22" s="106">
        <f t="shared" si="2"/>
        <v>14684.56</v>
      </c>
      <c r="M22" s="35"/>
      <c r="N22" s="35" t="s">
        <v>45</v>
      </c>
      <c r="O22" s="35" t="s">
        <v>46</v>
      </c>
      <c r="P22" s="35" t="s">
        <v>19</v>
      </c>
      <c r="Q22" s="35" t="s">
        <v>29</v>
      </c>
      <c r="R22" s="36">
        <v>6767.08</v>
      </c>
      <c r="S22" s="37">
        <f t="shared" si="3"/>
        <v>14684.563599999999</v>
      </c>
      <c r="T22" s="4">
        <f t="shared" si="4"/>
        <v>12180.744000000001</v>
      </c>
    </row>
    <row r="23" spans="1:20" ht="45" customHeight="1" x14ac:dyDescent="0.25">
      <c r="A23" s="102" t="s">
        <v>22</v>
      </c>
      <c r="B23" s="102" t="s">
        <v>71</v>
      </c>
      <c r="C23" s="102" t="s">
        <v>24</v>
      </c>
      <c r="D23" s="102" t="s">
        <v>55</v>
      </c>
      <c r="E23" s="102" t="s">
        <v>56</v>
      </c>
      <c r="F23" s="103">
        <f t="shared" si="0"/>
        <v>480.38</v>
      </c>
      <c r="G23" s="102" t="s">
        <v>57</v>
      </c>
      <c r="H23" s="104">
        <v>1.49</v>
      </c>
      <c r="I23" s="104">
        <v>1.48</v>
      </c>
      <c r="J23" s="105">
        <v>0.20699999999999999</v>
      </c>
      <c r="K23" s="104">
        <f t="shared" si="1"/>
        <v>1.7863599999999999</v>
      </c>
      <c r="L23" s="106">
        <f t="shared" si="2"/>
        <v>859.88</v>
      </c>
      <c r="M23" s="38"/>
      <c r="N23" s="38" t="s">
        <v>45</v>
      </c>
      <c r="O23" s="38" t="s">
        <v>46</v>
      </c>
      <c r="P23" s="38" t="s">
        <v>19</v>
      </c>
      <c r="Q23" s="38" t="s">
        <v>29</v>
      </c>
      <c r="R23" s="39">
        <v>480.38</v>
      </c>
      <c r="S23" s="40">
        <f t="shared" si="3"/>
        <v>859.88020000000006</v>
      </c>
      <c r="T23" s="4">
        <f t="shared" si="4"/>
        <v>710.9624</v>
      </c>
    </row>
    <row r="24" spans="1:20" ht="45" customHeight="1" x14ac:dyDescent="0.25">
      <c r="A24" s="102" t="s">
        <v>22</v>
      </c>
      <c r="B24" s="102" t="s">
        <v>72</v>
      </c>
      <c r="C24" s="102" t="s">
        <v>24</v>
      </c>
      <c r="D24" s="102" t="s">
        <v>59</v>
      </c>
      <c r="E24" s="102" t="s">
        <v>60</v>
      </c>
      <c r="F24" s="103">
        <f t="shared" si="0"/>
        <v>2924.68</v>
      </c>
      <c r="G24" s="102" t="s">
        <v>57</v>
      </c>
      <c r="H24" s="104">
        <v>0.59</v>
      </c>
      <c r="I24" s="104">
        <v>0.59</v>
      </c>
      <c r="J24" s="105">
        <v>0.20699999999999999</v>
      </c>
      <c r="K24" s="104">
        <f t="shared" si="1"/>
        <v>0.71212999999999993</v>
      </c>
      <c r="L24" s="106">
        <f t="shared" si="2"/>
        <v>2076.52</v>
      </c>
      <c r="M24" s="41"/>
      <c r="N24" s="41" t="s">
        <v>45</v>
      </c>
      <c r="O24" s="41" t="s">
        <v>46</v>
      </c>
      <c r="P24" s="41" t="s">
        <v>19</v>
      </c>
      <c r="Q24" s="41" t="s">
        <v>29</v>
      </c>
      <c r="R24" s="42">
        <v>2924.68</v>
      </c>
      <c r="S24" s="43">
        <f t="shared" si="3"/>
        <v>2076.5227999999997</v>
      </c>
      <c r="T24" s="4">
        <f t="shared" si="4"/>
        <v>1725.5611999999999</v>
      </c>
    </row>
    <row r="25" spans="1:20" ht="45" customHeight="1" x14ac:dyDescent="0.25">
      <c r="A25" s="102" t="s">
        <v>22</v>
      </c>
      <c r="B25" s="102" t="s">
        <v>73</v>
      </c>
      <c r="C25" s="102" t="s">
        <v>24</v>
      </c>
      <c r="D25" s="102" t="s">
        <v>48</v>
      </c>
      <c r="E25" s="102" t="s">
        <v>49</v>
      </c>
      <c r="F25" s="103">
        <f t="shared" si="0"/>
        <v>2598.75</v>
      </c>
      <c r="G25" s="102" t="s">
        <v>27</v>
      </c>
      <c r="H25" s="104">
        <v>1.17</v>
      </c>
      <c r="I25" s="104">
        <v>1.17</v>
      </c>
      <c r="J25" s="105">
        <v>0.20699999999999999</v>
      </c>
      <c r="K25" s="104">
        <f t="shared" si="1"/>
        <v>1.4121899999999998</v>
      </c>
      <c r="L25" s="106">
        <f t="shared" si="2"/>
        <v>3664.24</v>
      </c>
      <c r="M25" s="44"/>
      <c r="N25" s="44" t="s">
        <v>45</v>
      </c>
      <c r="O25" s="44" t="s">
        <v>46</v>
      </c>
      <c r="P25" s="44" t="s">
        <v>19</v>
      </c>
      <c r="Q25" s="44" t="s">
        <v>29</v>
      </c>
      <c r="R25" s="45">
        <v>2598.75</v>
      </c>
      <c r="S25" s="46">
        <f t="shared" si="3"/>
        <v>3664.2374999999997</v>
      </c>
      <c r="T25" s="4">
        <f t="shared" si="4"/>
        <v>3040.5374999999999</v>
      </c>
    </row>
    <row r="26" spans="1:20" ht="45" customHeight="1" x14ac:dyDescent="0.25">
      <c r="A26" s="102" t="s">
        <v>22</v>
      </c>
      <c r="B26" s="102" t="s">
        <v>74</v>
      </c>
      <c r="C26" s="102" t="s">
        <v>42</v>
      </c>
      <c r="D26" s="102" t="s">
        <v>51</v>
      </c>
      <c r="E26" s="102" t="s">
        <v>52</v>
      </c>
      <c r="F26" s="103">
        <f t="shared" si="0"/>
        <v>1169.44</v>
      </c>
      <c r="G26" s="102" t="s">
        <v>53</v>
      </c>
      <c r="H26" s="104">
        <v>3.73</v>
      </c>
      <c r="I26" s="104">
        <v>3.73</v>
      </c>
      <c r="J26" s="105">
        <v>0.20699999999999999</v>
      </c>
      <c r="K26" s="104">
        <f t="shared" si="1"/>
        <v>4.5021100000000001</v>
      </c>
      <c r="L26" s="106">
        <f t="shared" si="2"/>
        <v>5262.48</v>
      </c>
      <c r="M26" s="47"/>
      <c r="N26" s="47" t="s">
        <v>45</v>
      </c>
      <c r="O26" s="47" t="s">
        <v>46</v>
      </c>
      <c r="P26" s="47" t="s">
        <v>19</v>
      </c>
      <c r="Q26" s="47" t="s">
        <v>29</v>
      </c>
      <c r="R26" s="48">
        <v>1169.44</v>
      </c>
      <c r="S26" s="49">
        <f t="shared" si="3"/>
        <v>5262.4800000000005</v>
      </c>
      <c r="T26" s="4">
        <f t="shared" si="4"/>
        <v>4362.0111999999999</v>
      </c>
    </row>
    <row r="27" spans="1:20" ht="45" customHeight="1" x14ac:dyDescent="0.25">
      <c r="A27" s="102" t="s">
        <v>22</v>
      </c>
      <c r="B27" s="102" t="s">
        <v>75</v>
      </c>
      <c r="C27" s="102" t="s">
        <v>24</v>
      </c>
      <c r="D27" s="102" t="s">
        <v>55</v>
      </c>
      <c r="E27" s="102" t="s">
        <v>56</v>
      </c>
      <c r="F27" s="103">
        <f t="shared" si="0"/>
        <v>35.08</v>
      </c>
      <c r="G27" s="102" t="s">
        <v>57</v>
      </c>
      <c r="H27" s="104">
        <v>1.49</v>
      </c>
      <c r="I27" s="104">
        <v>1.49</v>
      </c>
      <c r="J27" s="105">
        <v>0.20699999999999999</v>
      </c>
      <c r="K27" s="104">
        <f t="shared" si="1"/>
        <v>1.79843</v>
      </c>
      <c r="L27" s="106">
        <f t="shared" si="2"/>
        <v>63.14</v>
      </c>
      <c r="M27" s="50"/>
      <c r="N27" s="50" t="s">
        <v>45</v>
      </c>
      <c r="O27" s="50" t="s">
        <v>46</v>
      </c>
      <c r="P27" s="50" t="s">
        <v>19</v>
      </c>
      <c r="Q27" s="50" t="s">
        <v>29</v>
      </c>
      <c r="R27" s="51">
        <v>35.08</v>
      </c>
      <c r="S27" s="52">
        <f t="shared" si="3"/>
        <v>63.143999999999998</v>
      </c>
      <c r="T27" s="4">
        <f t="shared" si="4"/>
        <v>52.269199999999998</v>
      </c>
    </row>
    <row r="28" spans="1:20" ht="45" customHeight="1" x14ac:dyDescent="0.25">
      <c r="A28" s="102" t="s">
        <v>22</v>
      </c>
      <c r="B28" s="102" t="s">
        <v>76</v>
      </c>
      <c r="C28" s="102" t="s">
        <v>24</v>
      </c>
      <c r="D28" s="102" t="s">
        <v>59</v>
      </c>
      <c r="E28" s="102" t="s">
        <v>60</v>
      </c>
      <c r="F28" s="103">
        <f t="shared" si="0"/>
        <v>169.57</v>
      </c>
      <c r="G28" s="102" t="s">
        <v>57</v>
      </c>
      <c r="H28" s="104">
        <v>0.59</v>
      </c>
      <c r="I28" s="104">
        <v>0.59</v>
      </c>
      <c r="J28" s="105">
        <v>0.20699999999999999</v>
      </c>
      <c r="K28" s="104">
        <f t="shared" si="1"/>
        <v>0.71212999999999993</v>
      </c>
      <c r="L28" s="106">
        <f t="shared" si="2"/>
        <v>120.39</v>
      </c>
      <c r="M28" s="53"/>
      <c r="N28" s="53" t="s">
        <v>45</v>
      </c>
      <c r="O28" s="53" t="s">
        <v>46</v>
      </c>
      <c r="P28" s="53" t="s">
        <v>19</v>
      </c>
      <c r="Q28" s="53" t="s">
        <v>29</v>
      </c>
      <c r="R28" s="54">
        <v>169.57</v>
      </c>
      <c r="S28" s="55">
        <f t="shared" si="3"/>
        <v>120.39469999999999</v>
      </c>
      <c r="T28" s="4">
        <f t="shared" si="4"/>
        <v>100.04629999999999</v>
      </c>
    </row>
    <row r="29" spans="1:20" ht="45" customHeight="1" x14ac:dyDescent="0.25">
      <c r="A29" s="102" t="s">
        <v>22</v>
      </c>
      <c r="B29" s="102" t="s">
        <v>77</v>
      </c>
      <c r="C29" s="102" t="s">
        <v>144</v>
      </c>
      <c r="D29" s="102" t="s">
        <v>62</v>
      </c>
      <c r="E29" s="102" t="s">
        <v>63</v>
      </c>
      <c r="F29" s="103">
        <f t="shared" si="0"/>
        <v>187.11</v>
      </c>
      <c r="G29" s="102" t="s">
        <v>64</v>
      </c>
      <c r="H29" s="104">
        <v>187.41</v>
      </c>
      <c r="I29" s="104">
        <v>187.41</v>
      </c>
      <c r="J29" s="105">
        <v>0.20699999999999999</v>
      </c>
      <c r="K29" s="104">
        <f t="shared" si="1"/>
        <v>226.20386999999999</v>
      </c>
      <c r="L29" s="106">
        <f t="shared" si="2"/>
        <v>42324.28</v>
      </c>
      <c r="M29" s="56"/>
      <c r="N29" s="56" t="s">
        <v>45</v>
      </c>
      <c r="O29" s="56" t="s">
        <v>46</v>
      </c>
      <c r="P29" s="56" t="s">
        <v>19</v>
      </c>
      <c r="Q29" s="56" t="s">
        <v>29</v>
      </c>
      <c r="R29" s="57">
        <v>187.11</v>
      </c>
      <c r="S29" s="58">
        <f t="shared" si="3"/>
        <v>42324.281999999999</v>
      </c>
      <c r="T29" s="4">
        <f t="shared" si="4"/>
        <v>35066.285100000001</v>
      </c>
    </row>
    <row r="30" spans="1:20" ht="45" customHeight="1" x14ac:dyDescent="0.25">
      <c r="A30" s="102" t="s">
        <v>22</v>
      </c>
      <c r="B30" s="102" t="s">
        <v>78</v>
      </c>
      <c r="C30" s="102" t="s">
        <v>42</v>
      </c>
      <c r="D30" s="102" t="s">
        <v>66</v>
      </c>
      <c r="E30" s="102" t="s">
        <v>67</v>
      </c>
      <c r="F30" s="103">
        <f t="shared" si="0"/>
        <v>10.76</v>
      </c>
      <c r="G30" s="102" t="s">
        <v>64</v>
      </c>
      <c r="H30" s="104">
        <v>4516.8100000000004</v>
      </c>
      <c r="I30" s="104">
        <v>4516.8100000000004</v>
      </c>
      <c r="J30" s="105">
        <v>0.20699999999999999</v>
      </c>
      <c r="K30" s="104">
        <f t="shared" si="1"/>
        <v>5451.7896700000001</v>
      </c>
      <c r="L30" s="106">
        <f t="shared" si="2"/>
        <v>58661.26</v>
      </c>
      <c r="M30" s="59"/>
      <c r="N30" s="59" t="s">
        <v>45</v>
      </c>
      <c r="O30" s="59" t="s">
        <v>46</v>
      </c>
      <c r="P30" s="59" t="s">
        <v>19</v>
      </c>
      <c r="Q30" s="59" t="s">
        <v>29</v>
      </c>
      <c r="R30" s="60">
        <v>10.76</v>
      </c>
      <c r="S30" s="61">
        <f t="shared" si="3"/>
        <v>58661.260399999999</v>
      </c>
      <c r="T30" s="4">
        <f t="shared" si="4"/>
        <v>48600.875600000007</v>
      </c>
    </row>
    <row r="31" spans="1:20" ht="45" customHeight="1" x14ac:dyDescent="0.25">
      <c r="A31" s="102" t="s">
        <v>22</v>
      </c>
      <c r="B31" s="102" t="s">
        <v>79</v>
      </c>
      <c r="C31" s="102" t="s">
        <v>24</v>
      </c>
      <c r="D31" s="102" t="s">
        <v>69</v>
      </c>
      <c r="E31" s="102" t="s">
        <v>70</v>
      </c>
      <c r="F31" s="103">
        <f t="shared" si="0"/>
        <v>4546.7700000000004</v>
      </c>
      <c r="G31" s="102" t="s">
        <v>57</v>
      </c>
      <c r="H31" s="104">
        <v>1.8</v>
      </c>
      <c r="I31" s="104">
        <v>1.8</v>
      </c>
      <c r="J31" s="105">
        <v>0.20699999999999999</v>
      </c>
      <c r="K31" s="104">
        <f t="shared" si="1"/>
        <v>2.1726000000000001</v>
      </c>
      <c r="L31" s="106">
        <f t="shared" si="2"/>
        <v>9866.49</v>
      </c>
      <c r="M31" s="62"/>
      <c r="N31" s="62" t="s">
        <v>45</v>
      </c>
      <c r="O31" s="62" t="s">
        <v>46</v>
      </c>
      <c r="P31" s="62" t="s">
        <v>19</v>
      </c>
      <c r="Q31" s="62" t="s">
        <v>29</v>
      </c>
      <c r="R31" s="63">
        <v>4546.7700000000004</v>
      </c>
      <c r="S31" s="64">
        <f t="shared" si="3"/>
        <v>9866.4909000000007</v>
      </c>
      <c r="T31" s="4">
        <f t="shared" si="4"/>
        <v>8184.1860000000006</v>
      </c>
    </row>
    <row r="32" spans="1:20" ht="45" customHeight="1" x14ac:dyDescent="0.25">
      <c r="A32" s="102" t="s">
        <v>22</v>
      </c>
      <c r="B32" s="102" t="s">
        <v>80</v>
      </c>
      <c r="C32" s="102" t="s">
        <v>24</v>
      </c>
      <c r="D32" s="102" t="s">
        <v>59</v>
      </c>
      <c r="E32" s="102" t="s">
        <v>60</v>
      </c>
      <c r="F32" s="103">
        <f t="shared" si="0"/>
        <v>322.76</v>
      </c>
      <c r="G32" s="102" t="s">
        <v>57</v>
      </c>
      <c r="H32" s="104">
        <v>0.59</v>
      </c>
      <c r="I32" s="104">
        <v>0.59</v>
      </c>
      <c r="J32" s="105">
        <v>0.20699999999999999</v>
      </c>
      <c r="K32" s="104">
        <f t="shared" si="1"/>
        <v>0.71212999999999993</v>
      </c>
      <c r="L32" s="106">
        <f t="shared" si="2"/>
        <v>229.16</v>
      </c>
      <c r="M32" s="65"/>
      <c r="N32" s="65" t="s">
        <v>45</v>
      </c>
      <c r="O32" s="65" t="s">
        <v>46</v>
      </c>
      <c r="P32" s="65" t="s">
        <v>19</v>
      </c>
      <c r="Q32" s="65" t="s">
        <v>29</v>
      </c>
      <c r="R32" s="66">
        <v>322.76</v>
      </c>
      <c r="S32" s="67">
        <f t="shared" si="3"/>
        <v>229.15959999999998</v>
      </c>
      <c r="T32" s="4">
        <f t="shared" si="4"/>
        <v>190.42839999999998</v>
      </c>
    </row>
    <row r="33" spans="1:20" ht="45" customHeight="1" x14ac:dyDescent="0.25">
      <c r="A33" s="102" t="s">
        <v>22</v>
      </c>
      <c r="B33" s="108" t="s">
        <v>81</v>
      </c>
      <c r="C33" s="102" t="s">
        <v>24</v>
      </c>
      <c r="D33" s="102" t="s">
        <v>55</v>
      </c>
      <c r="E33" s="102" t="s">
        <v>56</v>
      </c>
      <c r="F33" s="103">
        <f t="shared" si="0"/>
        <v>3980.77</v>
      </c>
      <c r="G33" s="102" t="s">
        <v>57</v>
      </c>
      <c r="H33" s="104">
        <v>1.49</v>
      </c>
      <c r="I33" s="104">
        <v>1.48</v>
      </c>
      <c r="J33" s="105">
        <v>0.20699999999999999</v>
      </c>
      <c r="K33" s="104">
        <f t="shared" si="1"/>
        <v>1.7863599999999999</v>
      </c>
      <c r="L33" s="106">
        <f t="shared" si="2"/>
        <v>7125.58</v>
      </c>
      <c r="M33" s="68"/>
      <c r="N33" s="68" t="s">
        <v>45</v>
      </c>
      <c r="O33" s="68" t="s">
        <v>46</v>
      </c>
      <c r="P33" s="68" t="s">
        <v>19</v>
      </c>
      <c r="Q33" s="68" t="s">
        <v>29</v>
      </c>
      <c r="R33" s="69">
        <v>3980.77</v>
      </c>
      <c r="S33" s="70">
        <f t="shared" si="3"/>
        <v>7125.5783000000001</v>
      </c>
      <c r="T33" s="4">
        <f t="shared" si="4"/>
        <v>5891.5396000000001</v>
      </c>
    </row>
    <row r="34" spans="1:20" s="92" customFormat="1" ht="45" customHeight="1" x14ac:dyDescent="0.25">
      <c r="A34" s="109" t="s">
        <v>18</v>
      </c>
      <c r="B34" s="100">
        <v>3</v>
      </c>
      <c r="C34" s="109" t="s">
        <v>20</v>
      </c>
      <c r="D34" s="109" t="s">
        <v>20</v>
      </c>
      <c r="E34" s="109" t="s">
        <v>86</v>
      </c>
      <c r="F34" s="109" t="s">
        <v>20</v>
      </c>
      <c r="G34" s="109" t="s">
        <v>20</v>
      </c>
      <c r="H34" s="109" t="s">
        <v>20</v>
      </c>
      <c r="I34" s="109" t="s">
        <v>20</v>
      </c>
      <c r="J34" s="109" t="s">
        <v>20</v>
      </c>
      <c r="K34" s="109" t="s">
        <v>20</v>
      </c>
      <c r="L34" s="101">
        <f>ROUND(L35,2)+ROUND(L36,2)+ROUND(L37,2)+ROUND(L38,2)</f>
        <v>46560.4</v>
      </c>
      <c r="M34" s="95" t="s">
        <v>20</v>
      </c>
      <c r="N34" s="95" t="s">
        <v>20</v>
      </c>
      <c r="O34" s="95" t="s">
        <v>20</v>
      </c>
      <c r="P34" s="95" t="s">
        <v>20</v>
      </c>
      <c r="Q34" s="95" t="s">
        <v>20</v>
      </c>
      <c r="R34" s="95" t="s">
        <v>20</v>
      </c>
      <c r="S34" s="95" t="s">
        <v>20</v>
      </c>
      <c r="T34" s="94"/>
    </row>
    <row r="35" spans="1:20" ht="45" customHeight="1" x14ac:dyDescent="0.25">
      <c r="A35" s="102" t="s">
        <v>22</v>
      </c>
      <c r="B35" s="102" t="s">
        <v>130</v>
      </c>
      <c r="C35" s="102" t="s">
        <v>24</v>
      </c>
      <c r="D35" s="102" t="s">
        <v>31</v>
      </c>
      <c r="E35" s="102" t="s">
        <v>32</v>
      </c>
      <c r="F35" s="103">
        <f>R35</f>
        <v>300</v>
      </c>
      <c r="G35" s="102" t="s">
        <v>27</v>
      </c>
      <c r="H35" s="104">
        <v>5.18</v>
      </c>
      <c r="I35" s="104">
        <v>5.18</v>
      </c>
      <c r="J35" s="105">
        <v>0.20699999999999999</v>
      </c>
      <c r="K35" s="104">
        <f>ROUND(I35,2)+(ROUND(I35,2)*J35)</f>
        <v>6.2522599999999997</v>
      </c>
      <c r="L35" s="106">
        <f>ROUND(S35,2)</f>
        <v>1875</v>
      </c>
      <c r="M35" s="1"/>
      <c r="N35" s="1" t="s">
        <v>87</v>
      </c>
      <c r="O35" s="1" t="s">
        <v>86</v>
      </c>
      <c r="P35" s="1" t="s">
        <v>19</v>
      </c>
      <c r="Q35" s="1" t="s">
        <v>29</v>
      </c>
      <c r="R35" s="74">
        <v>300</v>
      </c>
      <c r="S35" s="75">
        <f>ROUND(K35,2)*R35</f>
        <v>1875</v>
      </c>
      <c r="T35" s="4">
        <f>ROUND(I35,2)*R35</f>
        <v>1554</v>
      </c>
    </row>
    <row r="36" spans="1:20" ht="45" customHeight="1" x14ac:dyDescent="0.25">
      <c r="A36" s="102" t="s">
        <v>22</v>
      </c>
      <c r="B36" s="102" t="s">
        <v>131</v>
      </c>
      <c r="C36" s="102" t="s">
        <v>145</v>
      </c>
      <c r="D36" s="102" t="s">
        <v>88</v>
      </c>
      <c r="E36" s="102" t="s">
        <v>89</v>
      </c>
      <c r="F36" s="103">
        <f>R36</f>
        <v>390</v>
      </c>
      <c r="G36" s="102" t="s">
        <v>27</v>
      </c>
      <c r="H36" s="104">
        <v>7.15</v>
      </c>
      <c r="I36" s="104">
        <v>7.15</v>
      </c>
      <c r="J36" s="105">
        <v>0.20699999999999999</v>
      </c>
      <c r="K36" s="104">
        <f>ROUND(I36,2)+(ROUND(I36,2)*J36)</f>
        <v>8.6300500000000007</v>
      </c>
      <c r="L36" s="106">
        <f>ROUND(S36,2)</f>
        <v>3365.7</v>
      </c>
      <c r="M36" s="1"/>
      <c r="N36" s="1" t="s">
        <v>87</v>
      </c>
      <c r="O36" s="1" t="s">
        <v>86</v>
      </c>
      <c r="P36" s="1" t="s">
        <v>19</v>
      </c>
      <c r="Q36" s="1" t="s">
        <v>29</v>
      </c>
      <c r="R36" s="74">
        <v>390</v>
      </c>
      <c r="S36" s="75">
        <f>ROUND(K36,2)*R36</f>
        <v>3365.7000000000003</v>
      </c>
      <c r="T36" s="4">
        <f>ROUND(I36,2)*R36</f>
        <v>2788.5</v>
      </c>
    </row>
    <row r="37" spans="1:20" ht="45" customHeight="1" x14ac:dyDescent="0.25">
      <c r="A37" s="102" t="s">
        <v>22</v>
      </c>
      <c r="B37" s="102" t="s">
        <v>132</v>
      </c>
      <c r="C37" s="102" t="s">
        <v>24</v>
      </c>
      <c r="D37" s="102" t="s">
        <v>90</v>
      </c>
      <c r="E37" s="102" t="s">
        <v>91</v>
      </c>
      <c r="F37" s="103">
        <f>R37</f>
        <v>390</v>
      </c>
      <c r="G37" s="102" t="s">
        <v>27</v>
      </c>
      <c r="H37" s="104">
        <v>72.430000000000007</v>
      </c>
      <c r="I37" s="104">
        <v>72.430000000000007</v>
      </c>
      <c r="J37" s="105">
        <v>0.20699999999999999</v>
      </c>
      <c r="K37" s="104">
        <f>ROUND(I37,2)+(ROUND(I37,2)*J37)</f>
        <v>87.423010000000005</v>
      </c>
      <c r="L37" s="106">
        <f>ROUND(S37,2)</f>
        <v>34093.800000000003</v>
      </c>
      <c r="M37" s="1"/>
      <c r="N37" s="1" t="s">
        <v>87</v>
      </c>
      <c r="O37" s="1" t="s">
        <v>86</v>
      </c>
      <c r="P37" s="1" t="s">
        <v>19</v>
      </c>
      <c r="Q37" s="1" t="s">
        <v>29</v>
      </c>
      <c r="R37" s="74">
        <v>390</v>
      </c>
      <c r="S37" s="75">
        <f>ROUND(K37,2)*R37</f>
        <v>34093.800000000003</v>
      </c>
      <c r="T37" s="4">
        <f>ROUND(I37,2)*R37</f>
        <v>28247.700000000004</v>
      </c>
    </row>
    <row r="38" spans="1:20" ht="45" customHeight="1" x14ac:dyDescent="0.25">
      <c r="A38" s="102" t="s">
        <v>22</v>
      </c>
      <c r="B38" s="108" t="s">
        <v>133</v>
      </c>
      <c r="C38" s="102" t="s">
        <v>24</v>
      </c>
      <c r="D38" s="102" t="s">
        <v>92</v>
      </c>
      <c r="E38" s="102" t="s">
        <v>93</v>
      </c>
      <c r="F38" s="103">
        <f>R38</f>
        <v>55</v>
      </c>
      <c r="G38" s="102" t="s">
        <v>27</v>
      </c>
      <c r="H38" s="104">
        <v>108.85</v>
      </c>
      <c r="I38" s="104">
        <v>108.85</v>
      </c>
      <c r="J38" s="105">
        <v>0.20699999999999999</v>
      </c>
      <c r="K38" s="104">
        <f>ROUND(I38,2)+(ROUND(I38,2)*J38)</f>
        <v>131.38194999999999</v>
      </c>
      <c r="L38" s="106">
        <f>ROUND(S38,2)</f>
        <v>7225.9</v>
      </c>
      <c r="M38" s="1"/>
      <c r="N38" s="1" t="s">
        <v>87</v>
      </c>
      <c r="O38" s="1" t="s">
        <v>86</v>
      </c>
      <c r="P38" s="1" t="s">
        <v>19</v>
      </c>
      <c r="Q38" s="1" t="s">
        <v>29</v>
      </c>
      <c r="R38" s="74">
        <v>55</v>
      </c>
      <c r="S38" s="75">
        <f>ROUND(K38,2)*R38</f>
        <v>7225.9</v>
      </c>
      <c r="T38" s="4">
        <f>ROUND(I38,2)*R38</f>
        <v>5986.75</v>
      </c>
    </row>
    <row r="39" spans="1:20" s="92" customFormat="1" ht="45" customHeight="1" x14ac:dyDescent="0.25">
      <c r="A39" s="109" t="s">
        <v>18</v>
      </c>
      <c r="B39" s="100">
        <v>4</v>
      </c>
      <c r="C39" s="109" t="s">
        <v>20</v>
      </c>
      <c r="D39" s="109" t="s">
        <v>20</v>
      </c>
      <c r="E39" s="109" t="s">
        <v>94</v>
      </c>
      <c r="F39" s="109" t="s">
        <v>20</v>
      </c>
      <c r="G39" s="109" t="s">
        <v>20</v>
      </c>
      <c r="H39" s="109" t="s">
        <v>20</v>
      </c>
      <c r="I39" s="109" t="s">
        <v>20</v>
      </c>
      <c r="J39" s="109" t="s">
        <v>20</v>
      </c>
      <c r="K39" s="109" t="s">
        <v>20</v>
      </c>
      <c r="L39" s="101">
        <f>ROUND(L40,2)+ROUND(L41,2)+ROUND(L42,2)+ROUND(L43,2)</f>
        <v>13768.83</v>
      </c>
      <c r="M39" s="95" t="s">
        <v>20</v>
      </c>
      <c r="N39" s="95" t="s">
        <v>20</v>
      </c>
      <c r="O39" s="95" t="s">
        <v>20</v>
      </c>
      <c r="P39" s="95" t="s">
        <v>20</v>
      </c>
      <c r="Q39" s="95" t="s">
        <v>20</v>
      </c>
      <c r="R39" s="95" t="s">
        <v>20</v>
      </c>
      <c r="S39" s="95" t="s">
        <v>20</v>
      </c>
      <c r="T39" s="94"/>
    </row>
    <row r="40" spans="1:20" ht="45" customHeight="1" x14ac:dyDescent="0.25">
      <c r="A40" s="102" t="s">
        <v>22</v>
      </c>
      <c r="B40" s="102" t="s">
        <v>134</v>
      </c>
      <c r="C40" s="102" t="s">
        <v>145</v>
      </c>
      <c r="D40" s="102" t="s">
        <v>95</v>
      </c>
      <c r="E40" s="102" t="s">
        <v>96</v>
      </c>
      <c r="F40" s="103">
        <f>R40</f>
        <v>170</v>
      </c>
      <c r="G40" s="102" t="s">
        <v>40</v>
      </c>
      <c r="H40" s="104">
        <v>13.89</v>
      </c>
      <c r="I40" s="104">
        <v>13.89</v>
      </c>
      <c r="J40" s="105">
        <v>0.20699999999999999</v>
      </c>
      <c r="K40" s="104">
        <f>ROUND(I40,2)+(ROUND(I40,2)*J40)</f>
        <v>16.765230000000003</v>
      </c>
      <c r="L40" s="106">
        <f>ROUND(S40,2)</f>
        <v>2850.9</v>
      </c>
      <c r="M40" s="1"/>
      <c r="N40" s="1" t="s">
        <v>97</v>
      </c>
      <c r="O40" s="1" t="s">
        <v>94</v>
      </c>
      <c r="P40" s="1" t="s">
        <v>19</v>
      </c>
      <c r="Q40" s="1" t="s">
        <v>29</v>
      </c>
      <c r="R40" s="74">
        <v>170</v>
      </c>
      <c r="S40" s="75">
        <f>ROUND(K40,2)*R40</f>
        <v>2850.9</v>
      </c>
      <c r="T40" s="4">
        <f>ROUND(I40,2)*R40</f>
        <v>2361.3000000000002</v>
      </c>
    </row>
    <row r="41" spans="1:20" ht="45" customHeight="1" x14ac:dyDescent="0.25">
      <c r="A41" s="102" t="s">
        <v>22</v>
      </c>
      <c r="B41" s="102" t="s">
        <v>135</v>
      </c>
      <c r="C41" s="102" t="s">
        <v>24</v>
      </c>
      <c r="D41" s="102" t="s">
        <v>98</v>
      </c>
      <c r="E41" s="102" t="s">
        <v>99</v>
      </c>
      <c r="F41" s="103">
        <f>R41</f>
        <v>5</v>
      </c>
      <c r="G41" s="102" t="s">
        <v>36</v>
      </c>
      <c r="H41" s="104">
        <v>132.65</v>
      </c>
      <c r="I41" s="104">
        <v>132.65</v>
      </c>
      <c r="J41" s="105">
        <v>0.20699999999999999</v>
      </c>
      <c r="K41" s="104">
        <f>ROUND(I41,2)+(ROUND(I41,2)*J41)</f>
        <v>160.10855000000001</v>
      </c>
      <c r="L41" s="106">
        <f>ROUND(S41,2)</f>
        <v>800.55</v>
      </c>
      <c r="M41" s="1"/>
      <c r="N41" s="1" t="s">
        <v>97</v>
      </c>
      <c r="O41" s="1" t="s">
        <v>94</v>
      </c>
      <c r="P41" s="1" t="s">
        <v>19</v>
      </c>
      <c r="Q41" s="1" t="s">
        <v>29</v>
      </c>
      <c r="R41" s="74">
        <v>5</v>
      </c>
      <c r="S41" s="75">
        <f>ROUND(K41,2)*R41</f>
        <v>800.55000000000007</v>
      </c>
      <c r="T41" s="4">
        <f>ROUND(I41,2)*R41</f>
        <v>663.25</v>
      </c>
    </row>
    <row r="42" spans="1:20" ht="45" customHeight="1" x14ac:dyDescent="0.25">
      <c r="A42" s="102" t="s">
        <v>22</v>
      </c>
      <c r="B42" s="102" t="s">
        <v>136</v>
      </c>
      <c r="C42" s="102" t="s">
        <v>24</v>
      </c>
      <c r="D42" s="102" t="s">
        <v>100</v>
      </c>
      <c r="E42" s="102" t="s">
        <v>101</v>
      </c>
      <c r="F42" s="103">
        <f>R42</f>
        <v>35</v>
      </c>
      <c r="G42" s="102" t="s">
        <v>27</v>
      </c>
      <c r="H42" s="104">
        <v>153.63</v>
      </c>
      <c r="I42" s="104">
        <v>153.63</v>
      </c>
      <c r="J42" s="105">
        <v>0.20699999999999999</v>
      </c>
      <c r="K42" s="104">
        <f>ROUND(I42,2)+(ROUND(I42,2)*J42)</f>
        <v>185.43141</v>
      </c>
      <c r="L42" s="106">
        <f>ROUND(S42,2)</f>
        <v>6490.05</v>
      </c>
      <c r="M42" s="1"/>
      <c r="N42" s="1" t="s">
        <v>97</v>
      </c>
      <c r="O42" s="1" t="s">
        <v>94</v>
      </c>
      <c r="P42" s="1" t="s">
        <v>19</v>
      </c>
      <c r="Q42" s="1" t="s">
        <v>29</v>
      </c>
      <c r="R42" s="74">
        <v>35</v>
      </c>
      <c r="S42" s="75">
        <f>ROUND(K42,2)*R42</f>
        <v>6490.05</v>
      </c>
      <c r="T42" s="4">
        <f>ROUND(I42,2)*R42</f>
        <v>5377.05</v>
      </c>
    </row>
    <row r="43" spans="1:20" ht="45" customHeight="1" x14ac:dyDescent="0.25">
      <c r="A43" s="102" t="s">
        <v>22</v>
      </c>
      <c r="B43" s="108" t="s">
        <v>137</v>
      </c>
      <c r="C43" s="102" t="s">
        <v>24</v>
      </c>
      <c r="D43" s="102" t="s">
        <v>102</v>
      </c>
      <c r="E43" s="102" t="s">
        <v>103</v>
      </c>
      <c r="F43" s="103">
        <f>R43</f>
        <v>3.5</v>
      </c>
      <c r="G43" s="102" t="s">
        <v>36</v>
      </c>
      <c r="H43" s="104">
        <v>858.64</v>
      </c>
      <c r="I43" s="104">
        <v>858.64</v>
      </c>
      <c r="J43" s="105">
        <v>0.20699999999999999</v>
      </c>
      <c r="K43" s="104">
        <f>ROUND(I43,2)+(ROUND(I43,2)*J43)</f>
        <v>1036.3784799999999</v>
      </c>
      <c r="L43" s="106">
        <f>ROUND(S43,2)</f>
        <v>3627.33</v>
      </c>
      <c r="M43" s="1"/>
      <c r="N43" s="1" t="s">
        <v>97</v>
      </c>
      <c r="O43" s="1" t="s">
        <v>94</v>
      </c>
      <c r="P43" s="1" t="s">
        <v>19</v>
      </c>
      <c r="Q43" s="1" t="s">
        <v>29</v>
      </c>
      <c r="R43" s="74">
        <v>3.5</v>
      </c>
      <c r="S43" s="75">
        <f>ROUND(K43,2)*R43</f>
        <v>3627.3300000000004</v>
      </c>
      <c r="T43" s="4">
        <f>ROUND(I43,2)*R43</f>
        <v>3005.24</v>
      </c>
    </row>
    <row r="44" spans="1:20" s="92" customFormat="1" ht="45" customHeight="1" x14ac:dyDescent="0.25">
      <c r="A44" s="109" t="s">
        <v>18</v>
      </c>
      <c r="B44" s="100">
        <v>5</v>
      </c>
      <c r="C44" s="109" t="s">
        <v>20</v>
      </c>
      <c r="D44" s="109" t="s">
        <v>20</v>
      </c>
      <c r="E44" s="109" t="s">
        <v>104</v>
      </c>
      <c r="F44" s="109" t="s">
        <v>20</v>
      </c>
      <c r="G44" s="109" t="s">
        <v>20</v>
      </c>
      <c r="H44" s="109" t="s">
        <v>20</v>
      </c>
      <c r="I44" s="109" t="s">
        <v>20</v>
      </c>
      <c r="J44" s="109" t="s">
        <v>20</v>
      </c>
      <c r="K44" s="109" t="s">
        <v>20</v>
      </c>
      <c r="L44" s="101">
        <f>ROUND(L45,2)+ROUND(L46,2)+ROUND(L47,2)+ROUND(L48,2)+ROUND(L49,2)+ROUND(L50,2)</f>
        <v>11501.89</v>
      </c>
      <c r="M44" s="95" t="s">
        <v>20</v>
      </c>
      <c r="N44" s="95" t="s">
        <v>20</v>
      </c>
      <c r="O44" s="95" t="s">
        <v>20</v>
      </c>
      <c r="P44" s="95" t="s">
        <v>20</v>
      </c>
      <c r="Q44" s="95" t="s">
        <v>20</v>
      </c>
      <c r="R44" s="95" t="s">
        <v>20</v>
      </c>
      <c r="S44" s="95" t="s">
        <v>20</v>
      </c>
      <c r="T44" s="94"/>
    </row>
    <row r="45" spans="1:20" ht="45" customHeight="1" x14ac:dyDescent="0.25">
      <c r="A45" s="102" t="s">
        <v>22</v>
      </c>
      <c r="B45" s="102" t="s">
        <v>138</v>
      </c>
      <c r="C45" s="102" t="s">
        <v>42</v>
      </c>
      <c r="D45" s="102" t="s">
        <v>105</v>
      </c>
      <c r="E45" s="102" t="s">
        <v>106</v>
      </c>
      <c r="F45" s="103">
        <f t="shared" ref="F45:F50" si="5">R45</f>
        <v>454.58</v>
      </c>
      <c r="G45" s="102" t="s">
        <v>40</v>
      </c>
      <c r="H45" s="104">
        <v>3.81</v>
      </c>
      <c r="I45" s="104">
        <v>3.81</v>
      </c>
      <c r="J45" s="105">
        <v>0.20699999999999999</v>
      </c>
      <c r="K45" s="104">
        <f t="shared" ref="K45:K50" si="6">ROUND(I45,2)+(ROUND(I45,2)*J45)</f>
        <v>4.5986700000000003</v>
      </c>
      <c r="L45" s="106">
        <f t="shared" ref="L45:L50" si="7">ROUND(S45,2)</f>
        <v>2091.0700000000002</v>
      </c>
      <c r="M45" s="1"/>
      <c r="N45" s="1" t="s">
        <v>107</v>
      </c>
      <c r="O45" s="1" t="s">
        <v>104</v>
      </c>
      <c r="P45" s="1" t="s">
        <v>19</v>
      </c>
      <c r="Q45" s="1" t="s">
        <v>29</v>
      </c>
      <c r="R45" s="74">
        <v>454.58</v>
      </c>
      <c r="S45" s="75">
        <f t="shared" ref="S45:S50" si="8">ROUND(K45,2)*R45</f>
        <v>2091.0679999999998</v>
      </c>
      <c r="T45" s="4">
        <f t="shared" ref="T45:T50" si="9">ROUND(I45,2)*R45</f>
        <v>1731.9497999999999</v>
      </c>
    </row>
    <row r="46" spans="1:20" ht="45" customHeight="1" x14ac:dyDescent="0.25">
      <c r="A46" s="102" t="s">
        <v>22</v>
      </c>
      <c r="B46" s="102" t="s">
        <v>139</v>
      </c>
      <c r="C46" s="102" t="s">
        <v>24</v>
      </c>
      <c r="D46" s="102" t="s">
        <v>108</v>
      </c>
      <c r="E46" s="102" t="s">
        <v>109</v>
      </c>
      <c r="F46" s="103">
        <f t="shared" si="5"/>
        <v>227.74</v>
      </c>
      <c r="G46" s="102" t="s">
        <v>40</v>
      </c>
      <c r="H46" s="104">
        <v>7.04</v>
      </c>
      <c r="I46" s="104">
        <v>7.04</v>
      </c>
      <c r="J46" s="105">
        <v>0.20699999999999999</v>
      </c>
      <c r="K46" s="104">
        <f t="shared" si="6"/>
        <v>8.4972799999999999</v>
      </c>
      <c r="L46" s="106">
        <f t="shared" si="7"/>
        <v>1935.79</v>
      </c>
      <c r="M46" s="1"/>
      <c r="N46" s="1" t="s">
        <v>107</v>
      </c>
      <c r="O46" s="1" t="s">
        <v>104</v>
      </c>
      <c r="P46" s="1" t="s">
        <v>19</v>
      </c>
      <c r="Q46" s="1" t="s">
        <v>29</v>
      </c>
      <c r="R46" s="74">
        <v>227.74</v>
      </c>
      <c r="S46" s="75">
        <f t="shared" si="8"/>
        <v>1935.79</v>
      </c>
      <c r="T46" s="4">
        <f t="shared" si="9"/>
        <v>1603.2896000000001</v>
      </c>
    </row>
    <row r="47" spans="1:20" ht="45" customHeight="1" x14ac:dyDescent="0.25">
      <c r="A47" s="102" t="s">
        <v>22</v>
      </c>
      <c r="B47" s="102" t="s">
        <v>140</v>
      </c>
      <c r="C47" s="102" t="s">
        <v>144</v>
      </c>
      <c r="D47" s="102" t="s">
        <v>110</v>
      </c>
      <c r="E47" s="102" t="s">
        <v>111</v>
      </c>
      <c r="F47" s="103">
        <f t="shared" si="5"/>
        <v>5</v>
      </c>
      <c r="G47" s="102" t="s">
        <v>112</v>
      </c>
      <c r="H47" s="104">
        <v>281.06</v>
      </c>
      <c r="I47" s="104">
        <v>281.06</v>
      </c>
      <c r="J47" s="105">
        <v>0.20699999999999999</v>
      </c>
      <c r="K47" s="104">
        <f t="shared" si="6"/>
        <v>339.23942</v>
      </c>
      <c r="L47" s="106">
        <f t="shared" si="7"/>
        <v>1696.2</v>
      </c>
      <c r="M47" s="1"/>
      <c r="N47" s="1" t="s">
        <v>107</v>
      </c>
      <c r="O47" s="1" t="s">
        <v>104</v>
      </c>
      <c r="P47" s="1" t="s">
        <v>19</v>
      </c>
      <c r="Q47" s="1" t="s">
        <v>29</v>
      </c>
      <c r="R47" s="74">
        <v>5</v>
      </c>
      <c r="S47" s="75">
        <f t="shared" si="8"/>
        <v>1696.2</v>
      </c>
      <c r="T47" s="4">
        <f t="shared" si="9"/>
        <v>1405.3</v>
      </c>
    </row>
    <row r="48" spans="1:20" ht="45" customHeight="1" x14ac:dyDescent="0.25">
      <c r="A48" s="102" t="s">
        <v>22</v>
      </c>
      <c r="B48" s="102" t="s">
        <v>141</v>
      </c>
      <c r="C48" s="102" t="s">
        <v>144</v>
      </c>
      <c r="D48" s="102" t="s">
        <v>113</v>
      </c>
      <c r="E48" s="102" t="s">
        <v>114</v>
      </c>
      <c r="F48" s="103">
        <f t="shared" si="5"/>
        <v>7</v>
      </c>
      <c r="G48" s="102" t="s">
        <v>112</v>
      </c>
      <c r="H48" s="104">
        <v>442.66</v>
      </c>
      <c r="I48" s="104">
        <v>442.66</v>
      </c>
      <c r="J48" s="105">
        <v>0.20699999999999999</v>
      </c>
      <c r="K48" s="104">
        <f t="shared" si="6"/>
        <v>534.29061999999999</v>
      </c>
      <c r="L48" s="106">
        <f t="shared" si="7"/>
        <v>3740.03</v>
      </c>
      <c r="M48" s="1"/>
      <c r="N48" s="1" t="s">
        <v>107</v>
      </c>
      <c r="O48" s="1" t="s">
        <v>104</v>
      </c>
      <c r="P48" s="1" t="s">
        <v>19</v>
      </c>
      <c r="Q48" s="1" t="s">
        <v>29</v>
      </c>
      <c r="R48" s="74">
        <v>7</v>
      </c>
      <c r="S48" s="75">
        <f t="shared" si="8"/>
        <v>3740.0299999999997</v>
      </c>
      <c r="T48" s="4">
        <f t="shared" si="9"/>
        <v>3098.6200000000003</v>
      </c>
    </row>
    <row r="49" spans="1:20" ht="45" customHeight="1" x14ac:dyDescent="0.25">
      <c r="A49" s="102" t="s">
        <v>22</v>
      </c>
      <c r="B49" s="102" t="s">
        <v>142</v>
      </c>
      <c r="C49" s="102" t="s">
        <v>144</v>
      </c>
      <c r="D49" s="102" t="s">
        <v>115</v>
      </c>
      <c r="E49" s="102" t="s">
        <v>116</v>
      </c>
      <c r="F49" s="103">
        <f t="shared" si="5"/>
        <v>2</v>
      </c>
      <c r="G49" s="102" t="s">
        <v>112</v>
      </c>
      <c r="H49" s="104">
        <v>281.02999999999997</v>
      </c>
      <c r="I49" s="104">
        <v>281.02999999999997</v>
      </c>
      <c r="J49" s="105">
        <v>0.20699999999999999</v>
      </c>
      <c r="K49" s="104">
        <f t="shared" si="6"/>
        <v>339.20320999999996</v>
      </c>
      <c r="L49" s="106">
        <f t="shared" si="7"/>
        <v>678.4</v>
      </c>
      <c r="M49" s="1"/>
      <c r="N49" s="1" t="s">
        <v>107</v>
      </c>
      <c r="O49" s="1" t="s">
        <v>104</v>
      </c>
      <c r="P49" s="1" t="s">
        <v>19</v>
      </c>
      <c r="Q49" s="1" t="s">
        <v>29</v>
      </c>
      <c r="R49" s="74">
        <v>2</v>
      </c>
      <c r="S49" s="75">
        <f t="shared" si="8"/>
        <v>678.4</v>
      </c>
      <c r="T49" s="4">
        <f t="shared" si="9"/>
        <v>562.05999999999995</v>
      </c>
    </row>
    <row r="50" spans="1:20" ht="45" customHeight="1" x14ac:dyDescent="0.25">
      <c r="A50" s="102" t="s">
        <v>22</v>
      </c>
      <c r="B50" s="110" t="s">
        <v>143</v>
      </c>
      <c r="C50" s="102" t="s">
        <v>24</v>
      </c>
      <c r="D50" s="102" t="s">
        <v>117</v>
      </c>
      <c r="E50" s="102" t="s">
        <v>118</v>
      </c>
      <c r="F50" s="103">
        <f t="shared" si="5"/>
        <v>40</v>
      </c>
      <c r="G50" s="102" t="s">
        <v>27</v>
      </c>
      <c r="H50" s="104">
        <v>28.18</v>
      </c>
      <c r="I50" s="104">
        <v>28.18</v>
      </c>
      <c r="J50" s="105">
        <v>0.20699999999999999</v>
      </c>
      <c r="K50" s="104">
        <f t="shared" si="6"/>
        <v>34.013260000000002</v>
      </c>
      <c r="L50" s="106">
        <f t="shared" si="7"/>
        <v>1360.4</v>
      </c>
      <c r="M50" s="1"/>
      <c r="N50" s="1" t="s">
        <v>107</v>
      </c>
      <c r="O50" s="1" t="s">
        <v>104</v>
      </c>
      <c r="P50" s="1" t="s">
        <v>19</v>
      </c>
      <c r="Q50" s="1" t="s">
        <v>29</v>
      </c>
      <c r="R50" s="74">
        <v>40</v>
      </c>
      <c r="S50" s="75">
        <f t="shared" si="8"/>
        <v>1360.3999999999999</v>
      </c>
      <c r="T50" s="4">
        <f t="shared" si="9"/>
        <v>1127.2</v>
      </c>
    </row>
    <row r="51" spans="1:20" ht="15.75" x14ac:dyDescent="0.25">
      <c r="A51" s="97"/>
      <c r="B51" s="96"/>
      <c r="C51" s="97"/>
      <c r="D51" s="97"/>
      <c r="E51" s="97"/>
      <c r="F51" s="97"/>
      <c r="G51" s="97"/>
      <c r="H51" s="97"/>
      <c r="I51" s="97"/>
      <c r="J51" s="97"/>
      <c r="K51" s="120" t="s">
        <v>119</v>
      </c>
      <c r="L51" s="121">
        <f>L44+L39+L34+L15+L9</f>
        <v>395361.86</v>
      </c>
      <c r="S51" s="79">
        <f>SUM(S9:S50)</f>
        <v>395361.87370000017</v>
      </c>
      <c r="T51" s="80">
        <f>SUM(T10:T50)</f>
        <v>327590.00200000004</v>
      </c>
    </row>
    <row r="52" spans="1:20" ht="15.75" x14ac:dyDescent="0.25">
      <c r="A52" s="97"/>
      <c r="B52" s="96"/>
      <c r="C52" s="97"/>
      <c r="D52" s="97"/>
      <c r="E52" s="97"/>
      <c r="F52" s="97"/>
      <c r="G52" s="97"/>
      <c r="H52" s="97"/>
      <c r="I52" s="97"/>
      <c r="J52" s="97"/>
      <c r="K52" s="77"/>
      <c r="L52" s="78"/>
      <c r="S52" s="79"/>
      <c r="T52" s="80"/>
    </row>
    <row r="53" spans="1:20" x14ac:dyDescent="0.25">
      <c r="A53" s="122" t="s">
        <v>146</v>
      </c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S53" s="79">
        <f>S51-T51</f>
        <v>67771.871700000134</v>
      </c>
      <c r="T53" s="76"/>
    </row>
    <row r="54" spans="1:20" x14ac:dyDescent="0.25">
      <c r="A54" s="123"/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20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</row>
    <row r="56" spans="1:20" x14ac:dyDescent="0.25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</row>
  </sheetData>
  <mergeCells count="12">
    <mergeCell ref="D1:E1"/>
    <mergeCell ref="G1:H1"/>
    <mergeCell ref="G2:H5"/>
    <mergeCell ref="B1:C1"/>
    <mergeCell ref="B2:C2"/>
    <mergeCell ref="A53:L56"/>
    <mergeCell ref="C3:C6"/>
    <mergeCell ref="A4:B4"/>
    <mergeCell ref="A5:B5"/>
    <mergeCell ref="A6:B6"/>
    <mergeCell ref="A7:K7"/>
    <mergeCell ref="D2:E5"/>
  </mergeCells>
  <pageMargins left="0.25" right="0.25" top="0.75" bottom="0.75" header="0.3" footer="0.3"/>
  <pageSetup paperSize="9" scale="53" fitToHeight="0" orientation="landscape" copies="2" r:id="rId1"/>
  <rowBreaks count="2" manualBreakCount="2">
    <brk id="22" max="11" man="1"/>
    <brk id="4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"/>
  <sheetViews>
    <sheetView workbookViewId="0"/>
  </sheetViews>
  <sheetFormatPr defaultRowHeight="15" x14ac:dyDescent="0.25"/>
  <cols>
    <col min="1" max="1" width="15" customWidth="1"/>
    <col min="2" max="2" width="50" customWidth="1"/>
    <col min="3" max="3" width="20" customWidth="1"/>
    <col min="4" max="4" width="50" customWidth="1"/>
    <col min="5" max="5" width="35" customWidth="1"/>
  </cols>
  <sheetData>
    <row r="1" spans="1:5" x14ac:dyDescent="0.25">
      <c r="A1" s="71" t="s">
        <v>82</v>
      </c>
      <c r="B1" s="71" t="s">
        <v>83</v>
      </c>
      <c r="C1" s="71" t="s">
        <v>84</v>
      </c>
      <c r="D1" s="71" t="s">
        <v>15</v>
      </c>
      <c r="E1" s="71" t="s">
        <v>85</v>
      </c>
    </row>
    <row r="2" spans="1:5" ht="45" customHeight="1" x14ac:dyDescent="0.25">
      <c r="A2" s="72" t="s">
        <v>19</v>
      </c>
      <c r="B2" s="72" t="s">
        <v>28</v>
      </c>
      <c r="C2" s="72" t="s">
        <v>19</v>
      </c>
      <c r="D2" s="72" t="s">
        <v>29</v>
      </c>
      <c r="E2" s="72" t="s">
        <v>19</v>
      </c>
    </row>
    <row r="3" spans="1:5" ht="45" customHeight="1" x14ac:dyDescent="0.25">
      <c r="A3" s="73" t="s">
        <v>45</v>
      </c>
      <c r="B3" s="73" t="s">
        <v>46</v>
      </c>
      <c r="C3" s="73" t="s">
        <v>19</v>
      </c>
      <c r="D3" s="73" t="s">
        <v>29</v>
      </c>
      <c r="E3" s="73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PO-PLE</vt:lpstr>
      <vt:lpstr>CFF - PLE</vt:lpstr>
      <vt:lpstr>'PO-PLE'!Area_de_impressao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2026-02-09T18:15:10Z</cp:lastPrinted>
  <dcterms:created xsi:type="dcterms:W3CDTF">2026-02-09T17:34:39Z</dcterms:created>
  <dcterms:modified xsi:type="dcterms:W3CDTF">2026-02-10T16:01:07Z</dcterms:modified>
</cp:coreProperties>
</file>